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2 資格賦課係\☆試算エクセル\R8年度HP版\"/>
    </mc:Choice>
  </mc:AlternateContent>
  <workbookProtection workbookAlgorithmName="SHA-512" workbookHashValue="ZRtcQGU5Dqkgtdfu/6HIXa6z78l/F3Dhzwxi2/q8p3DndIgI9le2JF73khh/dqnAkGWE37aGl0H3tJy8JfrvJQ==" workbookSaltValue="AYRi48lSU1GaGRUCEaBXSQ==" workbookSpinCount="100000" lockStructure="1"/>
  <bookViews>
    <workbookView xWindow="-12" yWindow="4728" windowWidth="15336" windowHeight="4776" tabRatio="936" activeTab="1"/>
  </bookViews>
  <sheets>
    <sheet name="入力シート" sheetId="21" r:id="rId1"/>
    <sheet name="計算結果シート" sheetId="8" r:id="rId2"/>
    <sheet name="入力用" sheetId="9" state="hidden" r:id="rId3"/>
    <sheet name="税率" sheetId="15" state="hidden" r:id="rId4"/>
    <sheet name="軽減判定基準" sheetId="17" state="hidden" r:id="rId5"/>
    <sheet name="所得金額調整控除" sheetId="18" state="hidden" r:id="rId6"/>
    <sheet name="年金所得表 (R3~)" sheetId="19" state="hidden" r:id="rId7"/>
    <sheet name="給与所得表 (R8~)" sheetId="20" state="hidden" r:id="rId8"/>
    <sheet name="年齢換算表" sheetId="13" state="hidden" r:id="rId9"/>
  </sheets>
  <definedNames>
    <definedName name="_xlnm._FilterDatabase" localSheetId="2" hidden="1">入力用!$P$19:$P$21</definedName>
    <definedName name="_xlnm.Print_Area" localSheetId="1">計算結果シート!$B$4:$AB$69</definedName>
    <definedName name="_xlnm.Print_Area" localSheetId="0">入力シート!$A$1:$Q$78</definedName>
    <definedName name="_xlnm.Print_Area" localSheetId="2">入力用!$A$1:$Z$23</definedName>
    <definedName name="_xlnm.Print_Titles" localSheetId="7">'給与所得表 (R8~)'!$1:$5</definedName>
  </definedNames>
  <calcPr calcId="162913"/>
</workbook>
</file>

<file path=xl/calcChain.xml><?xml version="1.0" encoding="utf-8"?>
<calcChain xmlns="http://schemas.openxmlformats.org/spreadsheetml/2006/main">
  <c r="Q49" i="8" l="1"/>
  <c r="C5" i="9"/>
  <c r="K5" i="9"/>
  <c r="AB4" i="8" s="1"/>
  <c r="R42" i="8"/>
  <c r="R26" i="8"/>
  <c r="R17" i="8"/>
  <c r="D57" i="8" l="1"/>
  <c r="C57" i="8"/>
  <c r="L5" i="9"/>
  <c r="N21" i="9" l="1"/>
  <c r="N20" i="9"/>
  <c r="D4" i="17" l="1"/>
  <c r="D3" i="17"/>
  <c r="G5" i="8"/>
  <c r="E7" i="8" s="1"/>
  <c r="L9" i="17" l="1"/>
  <c r="AN5" i="8"/>
  <c r="M33" i="8" l="1"/>
  <c r="M15" i="8"/>
  <c r="M32" i="8"/>
  <c r="M14" i="8"/>
  <c r="R31" i="8"/>
  <c r="R13" i="8"/>
  <c r="P36" i="8"/>
  <c r="M40" i="8"/>
  <c r="M24" i="8"/>
  <c r="P11" i="8"/>
  <c r="M39" i="8"/>
  <c r="M23" i="8"/>
  <c r="P20" i="8"/>
  <c r="R38" i="8"/>
  <c r="R22" i="8"/>
  <c r="P29" i="8"/>
  <c r="J5" i="9"/>
  <c r="E13" i="9"/>
  <c r="E14" i="9"/>
  <c r="P6" i="9" l="1"/>
  <c r="P7" i="9"/>
  <c r="P8" i="9"/>
  <c r="P9" i="9"/>
  <c r="P10" i="9"/>
  <c r="P11" i="9"/>
  <c r="N6" i="9"/>
  <c r="N7" i="9"/>
  <c r="N8" i="9"/>
  <c r="N9" i="9"/>
  <c r="N10" i="9"/>
  <c r="N11" i="9"/>
  <c r="L6" i="9"/>
  <c r="L7" i="9"/>
  <c r="L8" i="9"/>
  <c r="L9" i="9"/>
  <c r="L10" i="9"/>
  <c r="L11" i="9"/>
  <c r="K6" i="9"/>
  <c r="K7" i="9"/>
  <c r="K8" i="9"/>
  <c r="K9" i="9"/>
  <c r="K10" i="9"/>
  <c r="K11" i="9"/>
  <c r="J6" i="9"/>
  <c r="J7" i="9"/>
  <c r="J8" i="9"/>
  <c r="J9" i="9"/>
  <c r="J10" i="9"/>
  <c r="J11" i="9"/>
  <c r="I6" i="9"/>
  <c r="I7" i="9"/>
  <c r="I8" i="9"/>
  <c r="I9" i="9"/>
  <c r="I10" i="9"/>
  <c r="I11" i="9"/>
  <c r="T4" i="21" l="1"/>
  <c r="S4" i="21" s="1"/>
  <c r="C5" i="13" s="1"/>
  <c r="E5" i="9" s="1"/>
  <c r="AD5" i="9" s="1"/>
  <c r="AD13" i="9" s="1"/>
  <c r="T6" i="21" l="1"/>
  <c r="S6" i="21" s="1"/>
  <c r="C7" i="9" s="1"/>
  <c r="T7" i="21"/>
  <c r="S7" i="21" s="1"/>
  <c r="C8" i="9" s="1"/>
  <c r="T8" i="21"/>
  <c r="S8" i="21" s="1"/>
  <c r="C9" i="9" s="1"/>
  <c r="T9" i="21"/>
  <c r="S9" i="21" s="1"/>
  <c r="C10" i="9" s="1"/>
  <c r="T10" i="21"/>
  <c r="S10" i="21" s="1"/>
  <c r="C11" i="9" s="1"/>
  <c r="T5" i="21"/>
  <c r="S5" i="21" s="1"/>
  <c r="C6" i="9" s="1"/>
  <c r="C6" i="13" s="1"/>
  <c r="I5" i="9" l="1"/>
  <c r="P5" i="9"/>
  <c r="N5" i="9"/>
  <c r="I12" i="9"/>
  <c r="J12" i="9"/>
  <c r="P12" i="9"/>
  <c r="N12" i="9"/>
  <c r="L12" i="9"/>
  <c r="C12" i="9" l="1"/>
  <c r="I4" i="20"/>
  <c r="C12" i="13" l="1"/>
  <c r="E12" i="9" s="1"/>
  <c r="C10" i="19"/>
  <c r="C11" i="19"/>
  <c r="C12" i="19"/>
  <c r="E12" i="19" s="1"/>
  <c r="O14" i="9" s="1"/>
  <c r="Z14" i="9" s="1"/>
  <c r="K4" i="18"/>
  <c r="K5" i="18"/>
  <c r="K6" i="18"/>
  <c r="K7" i="18"/>
  <c r="K8" i="18"/>
  <c r="K9" i="18"/>
  <c r="K10" i="18"/>
  <c r="K11" i="18"/>
  <c r="K12" i="18"/>
  <c r="C10" i="18"/>
  <c r="I10" i="18" s="1"/>
  <c r="C11" i="18"/>
  <c r="I11" i="18" s="1"/>
  <c r="C12" i="18"/>
  <c r="I12" i="18" s="1"/>
  <c r="F5" i="8"/>
  <c r="C4" i="18"/>
  <c r="I4" i="18" s="1"/>
  <c r="C5" i="18"/>
  <c r="I5" i="18" s="1"/>
  <c r="C6" i="18"/>
  <c r="I6" i="18" s="1"/>
  <c r="C7" i="18"/>
  <c r="I7" i="18" s="1"/>
  <c r="C8" i="18"/>
  <c r="I8" i="18" s="1"/>
  <c r="C9" i="18"/>
  <c r="I9" i="18" s="1"/>
  <c r="C3" i="18"/>
  <c r="I3" i="18" s="1"/>
  <c r="K3" i="18" s="1"/>
  <c r="U14" i="19"/>
  <c r="O14" i="19"/>
  <c r="I14" i="19"/>
  <c r="K20" i="18"/>
  <c r="K21" i="18"/>
  <c r="K22" i="18"/>
  <c r="K23" i="18"/>
  <c r="K24" i="18"/>
  <c r="Y11" i="9" s="1"/>
  <c r="K26" i="18"/>
  <c r="K27" i="18"/>
  <c r="C9" i="19"/>
  <c r="G9" i="19" s="1"/>
  <c r="C8" i="19"/>
  <c r="G8" i="19" s="1"/>
  <c r="C7" i="19"/>
  <c r="G7" i="19" s="1"/>
  <c r="C6" i="19"/>
  <c r="G6" i="19" s="1"/>
  <c r="C5" i="19"/>
  <c r="G5" i="19" s="1"/>
  <c r="C4" i="19"/>
  <c r="C3" i="19"/>
  <c r="C14" i="13"/>
  <c r="C13" i="13"/>
  <c r="C7" i="13"/>
  <c r="C8" i="13"/>
  <c r="C9" i="13"/>
  <c r="C10" i="13"/>
  <c r="C11" i="13"/>
  <c r="E6" i="9"/>
  <c r="H5" i="9"/>
  <c r="K4" i="20"/>
  <c r="J4" i="20"/>
  <c r="J132" i="20" s="1"/>
  <c r="H4" i="20"/>
  <c r="H54" i="20" s="1"/>
  <c r="G4" i="20"/>
  <c r="G469" i="20" s="1"/>
  <c r="F4" i="20"/>
  <c r="F139" i="20" s="1"/>
  <c r="E4" i="20"/>
  <c r="E906" i="20" s="1"/>
  <c r="D4" i="20"/>
  <c r="C4" i="20"/>
  <c r="C702" i="20" s="1"/>
  <c r="B4" i="20"/>
  <c r="P12" i="15"/>
  <c r="Q12" i="15" s="1"/>
  <c r="P13" i="15"/>
  <c r="Q13" i="15" s="1"/>
  <c r="O17" i="15"/>
  <c r="P17" i="15" s="1"/>
  <c r="Q17" i="15" s="1"/>
  <c r="O18" i="15"/>
  <c r="P18" i="15" s="1"/>
  <c r="Q18" i="15" s="1"/>
  <c r="N16" i="15"/>
  <c r="O16" i="15" s="1"/>
  <c r="N15" i="15"/>
  <c r="O15" i="15" s="1"/>
  <c r="N14" i="15"/>
  <c r="O14" i="15" s="1"/>
  <c r="N11" i="15"/>
  <c r="O11" i="15" s="1"/>
  <c r="N10" i="15"/>
  <c r="O10" i="15" s="1"/>
  <c r="N9" i="15"/>
  <c r="O9" i="15" s="1"/>
  <c r="N6" i="15"/>
  <c r="O6" i="15" s="1"/>
  <c r="N5" i="15"/>
  <c r="O5" i="15" s="1"/>
  <c r="N4" i="15"/>
  <c r="O4" i="15" s="1"/>
  <c r="E9" i="17"/>
  <c r="G8" i="17"/>
  <c r="H8" i="17" s="1"/>
  <c r="I8" i="17" s="1"/>
  <c r="J8" i="17" s="1"/>
  <c r="K8" i="17" s="1"/>
  <c r="L8" i="17" s="1"/>
  <c r="Q23" i="9"/>
  <c r="AB2" i="8"/>
  <c r="AB3" i="8"/>
  <c r="AB1" i="8"/>
  <c r="L49" i="8"/>
  <c r="T2" i="8"/>
  <c r="T3" i="8"/>
  <c r="J2" i="8"/>
  <c r="O2" i="8"/>
  <c r="J3" i="8"/>
  <c r="O3" i="8"/>
  <c r="T1" i="8"/>
  <c r="J1" i="8"/>
  <c r="Y50" i="8"/>
  <c r="O1" i="8"/>
  <c r="F9" i="19"/>
  <c r="J704" i="20"/>
  <c r="K27" i="20"/>
  <c r="K31" i="20"/>
  <c r="K39" i="20"/>
  <c r="K47" i="20"/>
  <c r="K65" i="20"/>
  <c r="K81" i="20"/>
  <c r="K121" i="20"/>
  <c r="K129" i="20"/>
  <c r="K1179" i="20"/>
  <c r="K1175" i="20"/>
  <c r="K1171" i="20"/>
  <c r="K1181" i="20"/>
  <c r="K1164" i="20"/>
  <c r="K1156" i="20"/>
  <c r="K1148" i="20"/>
  <c r="K1144" i="20"/>
  <c r="K1140" i="20"/>
  <c r="K1136" i="20"/>
  <c r="K1108" i="20"/>
  <c r="K1172" i="20"/>
  <c r="K1167" i="20"/>
  <c r="K1159" i="20"/>
  <c r="K1143" i="20"/>
  <c r="K1139" i="20"/>
  <c r="K1123" i="20"/>
  <c r="K1119" i="20"/>
  <c r="K1184" i="20"/>
  <c r="K1166" i="20"/>
  <c r="K1162" i="20"/>
  <c r="K1158" i="20"/>
  <c r="K1130" i="20"/>
  <c r="K1126" i="20"/>
  <c r="K1122" i="20"/>
  <c r="K1118" i="20"/>
  <c r="K1114" i="20"/>
  <c r="K1169" i="20"/>
  <c r="K1102" i="20"/>
  <c r="K1098" i="20"/>
  <c r="K1086" i="20"/>
  <c r="K1082" i="20"/>
  <c r="K1070" i="20"/>
  <c r="K1066" i="20"/>
  <c r="K1165" i="20"/>
  <c r="K1149" i="20"/>
  <c r="K1097" i="20"/>
  <c r="K1093" i="20"/>
  <c r="K1085" i="20"/>
  <c r="K1081" i="20"/>
  <c r="K1057" i="20"/>
  <c r="K1049" i="20"/>
  <c r="K1161" i="20"/>
  <c r="K1145" i="20"/>
  <c r="K1113" i="20"/>
  <c r="K1104" i="20"/>
  <c r="K1076" i="20"/>
  <c r="K1072" i="20"/>
  <c r="K1068" i="20"/>
  <c r="K1064" i="20"/>
  <c r="K1157" i="20"/>
  <c r="K1091" i="20"/>
  <c r="K1046" i="20"/>
  <c r="K1042" i="20"/>
  <c r="K1022" i="20"/>
  <c r="K1018" i="20"/>
  <c r="K1014" i="20"/>
  <c r="K1010" i="20"/>
  <c r="K986" i="20"/>
  <c r="K982" i="20"/>
  <c r="K978" i="20"/>
  <c r="K974" i="20"/>
  <c r="K966" i="20"/>
  <c r="K962" i="20"/>
  <c r="K942" i="20"/>
  <c r="K934" i="20"/>
  <c r="K930" i="20"/>
  <c r="K926" i="20"/>
  <c r="K1141" i="20"/>
  <c r="K1103" i="20"/>
  <c r="K1045" i="20"/>
  <c r="K1041" i="20"/>
  <c r="K1029" i="20"/>
  <c r="K1021" i="20"/>
  <c r="K1017" i="20"/>
  <c r="K1013" i="20"/>
  <c r="K989" i="20"/>
  <c r="K985" i="20"/>
  <c r="K981" i="20"/>
  <c r="K977" i="20"/>
  <c r="K973" i="20"/>
  <c r="K969" i="20"/>
  <c r="K945" i="20"/>
  <c r="K941" i="20"/>
  <c r="K937" i="20"/>
  <c r="K933" i="20"/>
  <c r="K917" i="20"/>
  <c r="K1125" i="20"/>
  <c r="K1067" i="20"/>
  <c r="K1044" i="20"/>
  <c r="K1032" i="20"/>
  <c r="K1028" i="20"/>
  <c r="K1024" i="20"/>
  <c r="K1020" i="20"/>
  <c r="K996" i="20"/>
  <c r="K992" i="20"/>
  <c r="K988" i="20"/>
  <c r="K980" i="20"/>
  <c r="K976" i="20"/>
  <c r="K972" i="20"/>
  <c r="K948" i="20"/>
  <c r="K944" i="20"/>
  <c r="K940" i="20"/>
  <c r="K936" i="20"/>
  <c r="K924" i="20"/>
  <c r="K916" i="20"/>
  <c r="K1043" i="20"/>
  <c r="K1027" i="20"/>
  <c r="K963" i="20"/>
  <c r="K947" i="20"/>
  <c r="K931" i="20"/>
  <c r="K915" i="20"/>
  <c r="K891" i="20"/>
  <c r="K887" i="20"/>
  <c r="K883" i="20"/>
  <c r="K879" i="20"/>
  <c r="K875" i="20"/>
  <c r="K871" i="20"/>
  <c r="K847" i="20"/>
  <c r="K843" i="20"/>
  <c r="K839" i="20"/>
  <c r="K831" i="20"/>
  <c r="K819" i="20"/>
  <c r="K815" i="20"/>
  <c r="K1109" i="20"/>
  <c r="K1063" i="20"/>
  <c r="K1007" i="20"/>
  <c r="K991" i="20"/>
  <c r="K975" i="20"/>
  <c r="K943" i="20"/>
  <c r="K902" i="20"/>
  <c r="K898" i="20"/>
  <c r="K890" i="20"/>
  <c r="K886" i="20"/>
  <c r="K882" i="20"/>
  <c r="K878" i="20"/>
  <c r="K854" i="20"/>
  <c r="K850" i="20"/>
  <c r="K846" i="20"/>
  <c r="K842" i="20"/>
  <c r="K826" i="20"/>
  <c r="K822" i="20"/>
  <c r="K810" i="20"/>
  <c r="K806" i="20"/>
  <c r="K1003" i="20"/>
  <c r="K987" i="20"/>
  <c r="K971" i="20"/>
  <c r="K955" i="20"/>
  <c r="K901" i="20"/>
  <c r="K897" i="20"/>
  <c r="K893" i="20"/>
  <c r="K889" i="20"/>
  <c r="K885" i="20"/>
  <c r="K877" i="20"/>
  <c r="K857" i="20"/>
  <c r="K853" i="20"/>
  <c r="K845" i="20"/>
  <c r="K841" i="20"/>
  <c r="K829" i="20"/>
  <c r="K825" i="20"/>
  <c r="K809" i="20"/>
  <c r="K805" i="20"/>
  <c r="K908" i="20"/>
  <c r="K892" i="20"/>
  <c r="K860" i="20"/>
  <c r="K844" i="20"/>
  <c r="K792" i="20"/>
  <c r="K784" i="20"/>
  <c r="K780" i="20"/>
  <c r="K776" i="20"/>
  <c r="K772" i="20"/>
  <c r="K768" i="20"/>
  <c r="K744" i="20"/>
  <c r="K740" i="20"/>
  <c r="K736" i="20"/>
  <c r="K732" i="20"/>
  <c r="K716" i="20"/>
  <c r="K712" i="20"/>
  <c r="K700" i="20"/>
  <c r="K696" i="20"/>
  <c r="K935" i="20"/>
  <c r="K904" i="20"/>
  <c r="K888" i="20"/>
  <c r="K872" i="20"/>
  <c r="K795" i="20"/>
  <c r="K791" i="20"/>
  <c r="K787" i="20"/>
  <c r="K783" i="20"/>
  <c r="K775" i="20"/>
  <c r="K771" i="20"/>
  <c r="K751" i="20"/>
  <c r="K743" i="20"/>
  <c r="K739" i="20"/>
  <c r="K735" i="20"/>
  <c r="K723" i="20"/>
  <c r="K719" i="20"/>
  <c r="K703" i="20"/>
  <c r="K699" i="20"/>
  <c r="K1047" i="20"/>
  <c r="K919" i="20"/>
  <c r="K900" i="20"/>
  <c r="K884" i="20"/>
  <c r="K798" i="20"/>
  <c r="K794" i="20"/>
  <c r="K790" i="20"/>
  <c r="K786" i="20"/>
  <c r="K782" i="20"/>
  <c r="K778" i="20"/>
  <c r="K754" i="20"/>
  <c r="K750" i="20"/>
  <c r="K746" i="20"/>
  <c r="K742" i="20"/>
  <c r="K726" i="20"/>
  <c r="K722" i="20"/>
  <c r="K710" i="20"/>
  <c r="K702" i="20"/>
  <c r="K690" i="20"/>
  <c r="K1095" i="20"/>
  <c r="K1031" i="20"/>
  <c r="K880" i="20"/>
  <c r="K725" i="20"/>
  <c r="K709" i="20"/>
  <c r="K693" i="20"/>
  <c r="K683" i="20"/>
  <c r="K679" i="20"/>
  <c r="K675" i="20"/>
  <c r="K651" i="20"/>
  <c r="K647" i="20"/>
  <c r="K643" i="20"/>
  <c r="K639" i="20"/>
  <c r="K627" i="20"/>
  <c r="K619" i="20"/>
  <c r="K607" i="20"/>
  <c r="K603" i="20"/>
  <c r="K587" i="20"/>
  <c r="K583" i="20"/>
  <c r="K579" i="20"/>
  <c r="K575" i="20"/>
  <c r="K551" i="20"/>
  <c r="K547" i="20"/>
  <c r="K543" i="20"/>
  <c r="K539" i="20"/>
  <c r="K535" i="20"/>
  <c r="K531" i="20"/>
  <c r="K507" i="20"/>
  <c r="K503" i="20"/>
  <c r="K499" i="20"/>
  <c r="K491" i="20"/>
  <c r="K479" i="20"/>
  <c r="K475" i="20"/>
  <c r="K459" i="20"/>
  <c r="K455" i="20"/>
  <c r="K443" i="20"/>
  <c r="K439" i="20"/>
  <c r="K435" i="20"/>
  <c r="K427" i="20"/>
  <c r="K785" i="20"/>
  <c r="K769" i="20"/>
  <c r="K737" i="20"/>
  <c r="K721" i="20"/>
  <c r="K705" i="20"/>
  <c r="K689" i="20"/>
  <c r="K666" i="20"/>
  <c r="K662" i="20"/>
  <c r="K658" i="20"/>
  <c r="K654" i="20"/>
  <c r="K638" i="20"/>
  <c r="K634" i="20"/>
  <c r="K622" i="20"/>
  <c r="K618" i="20"/>
  <c r="K602" i="20"/>
  <c r="K598" i="20"/>
  <c r="K594" i="20"/>
  <c r="K590" i="20"/>
  <c r="K566" i="20"/>
  <c r="K562" i="20"/>
  <c r="K558" i="20"/>
  <c r="K554" i="20"/>
  <c r="K550" i="20"/>
  <c r="K542" i="20"/>
  <c r="K522" i="20"/>
  <c r="K518" i="20"/>
  <c r="K510" i="20"/>
  <c r="K506" i="20"/>
  <c r="K494" i="20"/>
  <c r="K490" i="20"/>
  <c r="K474" i="20"/>
  <c r="K470" i="20"/>
  <c r="K458" i="20"/>
  <c r="K454" i="20"/>
  <c r="K446" i="20"/>
  <c r="K442" i="20"/>
  <c r="K912" i="20"/>
  <c r="K797" i="20"/>
  <c r="K781" i="20"/>
  <c r="K765" i="20"/>
  <c r="K749" i="20"/>
  <c r="K733" i="20"/>
  <c r="K673" i="20"/>
  <c r="K669" i="20"/>
  <c r="K665" i="20"/>
  <c r="K661" i="20"/>
  <c r="K645" i="20"/>
  <c r="K641" i="20"/>
  <c r="K629" i="20"/>
  <c r="K625" i="20"/>
  <c r="K609" i="20"/>
  <c r="K605" i="20"/>
  <c r="K601" i="20"/>
  <c r="K597" i="20"/>
  <c r="K573" i="20"/>
  <c r="K569" i="20"/>
  <c r="K565" i="20"/>
  <c r="K561" i="20"/>
  <c r="K553" i="20"/>
  <c r="K549" i="20"/>
  <c r="K529" i="20"/>
  <c r="K521" i="20"/>
  <c r="K517" i="20"/>
  <c r="K513" i="20"/>
  <c r="K501" i="20"/>
  <c r="K497" i="20"/>
  <c r="K481" i="20"/>
  <c r="K477" i="20"/>
  <c r="K465" i="20"/>
  <c r="K461" i="20"/>
  <c r="K457" i="20"/>
  <c r="K453" i="20"/>
  <c r="K433" i="20"/>
  <c r="K429" i="20"/>
  <c r="K425" i="20"/>
  <c r="K832" i="20"/>
  <c r="K745" i="20"/>
  <c r="K684" i="20"/>
  <c r="K604" i="20"/>
  <c r="K588" i="20"/>
  <c r="K572" i="20"/>
  <c r="K556" i="20"/>
  <c r="K508" i="20"/>
  <c r="K492" i="20"/>
  <c r="K444" i="20"/>
  <c r="K428" i="20"/>
  <c r="K413" i="20"/>
  <c r="K409" i="20"/>
  <c r="K405" i="20"/>
  <c r="K401" i="20"/>
  <c r="K381" i="20"/>
  <c r="K377" i="20"/>
  <c r="K373" i="20"/>
  <c r="K369" i="20"/>
  <c r="K365" i="20"/>
  <c r="K361" i="20"/>
  <c r="K341" i="20"/>
  <c r="K337" i="20"/>
  <c r="K333" i="20"/>
  <c r="K329" i="20"/>
  <c r="K317" i="20"/>
  <c r="K313" i="20"/>
  <c r="K301" i="20"/>
  <c r="K297" i="20"/>
  <c r="K285" i="20"/>
  <c r="K281" i="20"/>
  <c r="K277" i="20"/>
  <c r="K273" i="20"/>
  <c r="K253" i="20"/>
  <c r="K249" i="20"/>
  <c r="K245" i="20"/>
  <c r="K241" i="20"/>
  <c r="K237" i="20"/>
  <c r="K233" i="20"/>
  <c r="K217" i="20"/>
  <c r="K213" i="20"/>
  <c r="K209" i="20"/>
  <c r="K205" i="20"/>
  <c r="K201" i="20"/>
  <c r="K793" i="20"/>
  <c r="K664" i="20"/>
  <c r="K648" i="20"/>
  <c r="K632" i="20"/>
  <c r="K616" i="20"/>
  <c r="K584" i="20"/>
  <c r="K568" i="20"/>
  <c r="K520" i="20"/>
  <c r="K504" i="20"/>
  <c r="K488" i="20"/>
  <c r="K456" i="20"/>
  <c r="K440" i="20"/>
  <c r="K424" i="20"/>
  <c r="K412" i="20"/>
  <c r="K408" i="20"/>
  <c r="K400" i="20"/>
  <c r="K396" i="20"/>
  <c r="K392" i="20"/>
  <c r="K388" i="20"/>
  <c r="K376" i="20"/>
  <c r="K368" i="20"/>
  <c r="K364" i="20"/>
  <c r="K360" i="20"/>
  <c r="K356" i="20"/>
  <c r="K352" i="20"/>
  <c r="K336" i="20"/>
  <c r="K332" i="20"/>
  <c r="K328" i="20"/>
  <c r="K324" i="20"/>
  <c r="K320" i="20"/>
  <c r="K316" i="20"/>
  <c r="K300" i="20"/>
  <c r="K296" i="20"/>
  <c r="K292" i="20"/>
  <c r="K288" i="20"/>
  <c r="K284" i="20"/>
  <c r="K280" i="20"/>
  <c r="K264" i="20"/>
  <c r="K260" i="20"/>
  <c r="K256" i="20"/>
  <c r="K252" i="20"/>
  <c r="K248" i="20"/>
  <c r="K240" i="20"/>
  <c r="K228" i="20"/>
  <c r="K224" i="20"/>
  <c r="K220" i="20"/>
  <c r="K216" i="20"/>
  <c r="K208" i="20"/>
  <c r="K204" i="20"/>
  <c r="K777" i="20"/>
  <c r="K713" i="20"/>
  <c r="K676" i="20"/>
  <c r="K644" i="20"/>
  <c r="K628" i="20"/>
  <c r="K612" i="20"/>
  <c r="K564" i="20"/>
  <c r="K548" i="20"/>
  <c r="K516" i="20"/>
  <c r="K500" i="20"/>
  <c r="K484" i="20"/>
  <c r="K468" i="20"/>
  <c r="K419" i="20"/>
  <c r="K411" i="20"/>
  <c r="K407" i="20"/>
  <c r="K403" i="20"/>
  <c r="K399" i="20"/>
  <c r="K395" i="20"/>
  <c r="K379" i="20"/>
  <c r="K375" i="20"/>
  <c r="K371" i="20"/>
  <c r="K367" i="20"/>
  <c r="K363" i="20"/>
  <c r="K359" i="20"/>
  <c r="K343" i="20"/>
  <c r="K339" i="20"/>
  <c r="K335" i="20"/>
  <c r="K331" i="20"/>
  <c r="K327" i="20"/>
  <c r="K323" i="20"/>
  <c r="K307" i="20"/>
  <c r="K303" i="20"/>
  <c r="K299" i="20"/>
  <c r="K295" i="20"/>
  <c r="K291" i="20"/>
  <c r="K283" i="20"/>
  <c r="K271" i="20"/>
  <c r="K267" i="20"/>
  <c r="K263" i="20"/>
  <c r="K259" i="20"/>
  <c r="K251" i="20"/>
  <c r="K247" i="20"/>
  <c r="K235" i="20"/>
  <c r="K231" i="20"/>
  <c r="K227" i="20"/>
  <c r="K219" i="20"/>
  <c r="K215" i="20"/>
  <c r="K211" i="20"/>
  <c r="K199" i="20"/>
  <c r="K195" i="20"/>
  <c r="K672" i="20"/>
  <c r="K608" i="20"/>
  <c r="K544" i="20"/>
  <c r="K480" i="20"/>
  <c r="K378" i="20"/>
  <c r="K697" i="20"/>
  <c r="K640" i="20"/>
  <c r="K576" i="20"/>
  <c r="K512" i="20"/>
  <c r="K448" i="20"/>
  <c r="K370" i="20"/>
  <c r="K354" i="20"/>
  <c r="K560" i="20"/>
  <c r="K432" i="20"/>
  <c r="K414" i="20"/>
  <c r="K382" i="20"/>
  <c r="K306" i="20"/>
  <c r="K290" i="20"/>
  <c r="K274" i="20"/>
  <c r="K258" i="20"/>
  <c r="K242" i="20"/>
  <c r="K226" i="20"/>
  <c r="K184" i="20"/>
  <c r="K180" i="20"/>
  <c r="K624" i="20"/>
  <c r="K496" i="20"/>
  <c r="K398" i="20"/>
  <c r="K346" i="20"/>
  <c r="K298" i="20"/>
  <c r="K282" i="20"/>
  <c r="K266" i="20"/>
  <c r="K250" i="20"/>
  <c r="K218" i="20"/>
  <c r="K202" i="20"/>
  <c r="K186" i="20"/>
  <c r="K182" i="20"/>
  <c r="K178" i="20"/>
  <c r="K374" i="20"/>
  <c r="K318" i="20"/>
  <c r="K286" i="20"/>
  <c r="K191" i="20"/>
  <c r="K183" i="20"/>
  <c r="K169" i="20"/>
  <c r="K165" i="20"/>
  <c r="K161" i="20"/>
  <c r="K761" i="20"/>
  <c r="K358" i="20"/>
  <c r="K310" i="20"/>
  <c r="K278" i="20"/>
  <c r="K246" i="20"/>
  <c r="K214" i="20"/>
  <c r="K189" i="20"/>
  <c r="K168" i="20"/>
  <c r="K164" i="20"/>
  <c r="K160" i="20"/>
  <c r="K156" i="20"/>
  <c r="K152" i="20"/>
  <c r="K148" i="20"/>
  <c r="K132" i="20"/>
  <c r="K128" i="20"/>
  <c r="K124" i="20"/>
  <c r="K120" i="20"/>
  <c r="K116" i="20"/>
  <c r="K112" i="20"/>
  <c r="K96" i="20"/>
  <c r="K92" i="20"/>
  <c r="K88" i="20"/>
  <c r="K84" i="20"/>
  <c r="K80" i="20"/>
  <c r="K72" i="20"/>
  <c r="K528" i="20"/>
  <c r="K406" i="20"/>
  <c r="K334" i="20"/>
  <c r="K302" i="20"/>
  <c r="K238" i="20"/>
  <c r="K206" i="20"/>
  <c r="K175" i="20"/>
  <c r="K171" i="20"/>
  <c r="K167" i="20"/>
  <c r="K390" i="20"/>
  <c r="K326" i="20"/>
  <c r="K294" i="20"/>
  <c r="K198" i="20"/>
  <c r="K193" i="20"/>
  <c r="K177" i="20"/>
  <c r="K174" i="20"/>
  <c r="K170" i="20"/>
  <c r="K166" i="20"/>
  <c r="K154" i="20"/>
  <c r="K146" i="20"/>
  <c r="K142" i="20"/>
  <c r="K138" i="20"/>
  <c r="K134" i="20"/>
  <c r="K130" i="20"/>
  <c r="K114" i="20"/>
  <c r="K110" i="20"/>
  <c r="K106" i="20"/>
  <c r="K102" i="20"/>
  <c r="K98" i="20"/>
  <c r="K94" i="20"/>
  <c r="K78" i="20"/>
  <c r="K74" i="20"/>
  <c r="K70" i="20"/>
  <c r="K66" i="20"/>
  <c r="K8" i="20"/>
  <c r="K12" i="20"/>
  <c r="K28" i="20"/>
  <c r="K32" i="20"/>
  <c r="D34" i="20"/>
  <c r="K36" i="20"/>
  <c r="K40" i="20"/>
  <c r="K48" i="20"/>
  <c r="K60" i="20"/>
  <c r="K67" i="20"/>
  <c r="K75" i="20"/>
  <c r="K83" i="20"/>
  <c r="K99" i="20"/>
  <c r="K107" i="20"/>
  <c r="K131" i="20"/>
  <c r="K139" i="20"/>
  <c r="K155" i="20"/>
  <c r="K9" i="20"/>
  <c r="K13" i="20"/>
  <c r="K21" i="20"/>
  <c r="D23" i="20"/>
  <c r="K29" i="20"/>
  <c r="D39" i="20"/>
  <c r="K45" i="20"/>
  <c r="K49" i="20"/>
  <c r="J50" i="20"/>
  <c r="K53" i="20"/>
  <c r="D55" i="20"/>
  <c r="K69" i="20"/>
  <c r="D75" i="20"/>
  <c r="K77" i="20"/>
  <c r="K85" i="20"/>
  <c r="K93" i="20"/>
  <c r="K101" i="20"/>
  <c r="D107" i="20"/>
  <c r="K125" i="20"/>
  <c r="K133" i="20"/>
  <c r="D139" i="20"/>
  <c r="K141" i="20"/>
  <c r="K149" i="20"/>
  <c r="K157" i="20"/>
  <c r="D1177" i="20"/>
  <c r="D1184" i="20"/>
  <c r="D1175" i="20"/>
  <c r="D1170" i="20"/>
  <c r="D1138" i="20"/>
  <c r="D1126" i="20"/>
  <c r="D1122" i="20"/>
  <c r="D1106" i="20"/>
  <c r="D1169" i="20"/>
  <c r="D1165" i="20"/>
  <c r="D1149" i="20"/>
  <c r="D1137" i="20"/>
  <c r="D1133" i="20"/>
  <c r="D1117" i="20"/>
  <c r="D1160" i="20"/>
  <c r="D1148" i="20"/>
  <c r="D1144" i="20"/>
  <c r="D1128" i="20"/>
  <c r="D1116" i="20"/>
  <c r="D1112" i="20"/>
  <c r="D1159" i="20"/>
  <c r="D1111" i="20"/>
  <c r="D1104" i="20"/>
  <c r="D1088" i="20"/>
  <c r="D1076" i="20"/>
  <c r="D1072" i="20"/>
  <c r="D1056" i="20"/>
  <c r="D1155" i="20"/>
  <c r="D1139" i="20"/>
  <c r="D1099" i="20"/>
  <c r="D1087" i="20"/>
  <c r="D1083" i="20"/>
  <c r="D1067" i="20"/>
  <c r="D1055" i="20"/>
  <c r="D1051" i="20"/>
  <c r="D1119" i="20"/>
  <c r="D1094" i="20"/>
  <c r="D1090" i="20"/>
  <c r="D1074" i="20"/>
  <c r="D1062" i="20"/>
  <c r="D1058" i="20"/>
  <c r="D1097" i="20"/>
  <c r="D1049" i="20"/>
  <c r="D1048" i="20"/>
  <c r="D1032" i="20"/>
  <c r="D1020" i="20"/>
  <c r="D1016" i="20"/>
  <c r="D1000" i="20"/>
  <c r="D988" i="20"/>
  <c r="D984" i="20"/>
  <c r="D968" i="20"/>
  <c r="D956" i="20"/>
  <c r="D952" i="20"/>
  <c r="D936" i="20"/>
  <c r="D924" i="20"/>
  <c r="D920" i="20"/>
  <c r="D1077" i="20"/>
  <c r="D1043" i="20"/>
  <c r="D1039" i="20"/>
  <c r="D1023" i="20"/>
  <c r="D1011" i="20"/>
  <c r="D1007" i="20"/>
  <c r="D991" i="20"/>
  <c r="D979" i="20"/>
  <c r="D975" i="20"/>
  <c r="D959" i="20"/>
  <c r="D947" i="20"/>
  <c r="D943" i="20"/>
  <c r="D927" i="20"/>
  <c r="D1147" i="20"/>
  <c r="D1105" i="20"/>
  <c r="D1046" i="20"/>
  <c r="D1042" i="20"/>
  <c r="D1034" i="20"/>
  <c r="D1026" i="20"/>
  <c r="D1022" i="20"/>
  <c r="D1018" i="20"/>
  <c r="D1010" i="20"/>
  <c r="D1006" i="20"/>
  <c r="D1002" i="20"/>
  <c r="D994" i="20"/>
  <c r="D990" i="20"/>
  <c r="D986" i="20"/>
  <c r="D978" i="20"/>
  <c r="D974" i="20"/>
  <c r="D970" i="20"/>
  <c r="D962" i="20"/>
  <c r="D958" i="20"/>
  <c r="D954" i="20"/>
  <c r="D946" i="20"/>
  <c r="D942" i="20"/>
  <c r="D938" i="20"/>
  <c r="D930" i="20"/>
  <c r="D926" i="20"/>
  <c r="D922" i="20"/>
  <c r="D1101" i="20"/>
  <c r="D1033" i="20"/>
  <c r="D1017" i="20"/>
  <c r="D985" i="20"/>
  <c r="D969" i="20"/>
  <c r="D953" i="20"/>
  <c r="D921" i="20"/>
  <c r="D913" i="20"/>
  <c r="D909" i="20"/>
  <c r="D901" i="20"/>
  <c r="D897" i="20"/>
  <c r="D893" i="20"/>
  <c r="D885" i="20"/>
  <c r="D881" i="20"/>
  <c r="D877" i="20"/>
  <c r="D869" i="20"/>
  <c r="D865" i="20"/>
  <c r="D861" i="20"/>
  <c r="D853" i="20"/>
  <c r="D849" i="20"/>
  <c r="D845" i="20"/>
  <c r="D837" i="20"/>
  <c r="D833" i="20"/>
  <c r="D829" i="20"/>
  <c r="D821" i="20"/>
  <c r="D817" i="20"/>
  <c r="D813" i="20"/>
  <c r="D805" i="20"/>
  <c r="D1085" i="20"/>
  <c r="D1045" i="20"/>
  <c r="D1013" i="20"/>
  <c r="D997" i="20"/>
  <c r="D981" i="20"/>
  <c r="D949" i="20"/>
  <c r="D933" i="20"/>
  <c r="D917" i="20"/>
  <c r="D908" i="20"/>
  <c r="D904" i="20"/>
  <c r="D900" i="20"/>
  <c r="D892" i="20"/>
  <c r="D888" i="20"/>
  <c r="D884" i="20"/>
  <c r="D876" i="20"/>
  <c r="D872" i="20"/>
  <c r="D868" i="20"/>
  <c r="D860" i="20"/>
  <c r="D856" i="20"/>
  <c r="D852" i="20"/>
  <c r="D844" i="20"/>
  <c r="D840" i="20"/>
  <c r="D836" i="20"/>
  <c r="D828" i="20"/>
  <c r="D824" i="20"/>
  <c r="D820" i="20"/>
  <c r="D812" i="20"/>
  <c r="D808" i="20"/>
  <c r="D804" i="20"/>
  <c r="D1131" i="20"/>
  <c r="D1069" i="20"/>
  <c r="D1041" i="20"/>
  <c r="D1025" i="20"/>
  <c r="D1009" i="20"/>
  <c r="D993" i="20"/>
  <c r="D977" i="20"/>
  <c r="D961" i="20"/>
  <c r="D945" i="20"/>
  <c r="D929" i="20"/>
  <c r="D915" i="20"/>
  <c r="D911" i="20"/>
  <c r="D907" i="20"/>
  <c r="D903" i="20"/>
  <c r="D899" i="20"/>
  <c r="D895" i="20"/>
  <c r="D891" i="20"/>
  <c r="D887" i="20"/>
  <c r="D883" i="20"/>
  <c r="D879" i="20"/>
  <c r="D875" i="20"/>
  <c r="D871" i="20"/>
  <c r="D867" i="20"/>
  <c r="D863" i="20"/>
  <c r="D859" i="20"/>
  <c r="D855" i="20"/>
  <c r="D851" i="20"/>
  <c r="D847" i="20"/>
  <c r="D843" i="20"/>
  <c r="D839" i="20"/>
  <c r="D835" i="20"/>
  <c r="D831" i="20"/>
  <c r="D827" i="20"/>
  <c r="D823" i="20"/>
  <c r="D819" i="20"/>
  <c r="D815" i="20"/>
  <c r="D811" i="20"/>
  <c r="D807" i="20"/>
  <c r="D803" i="20"/>
  <c r="D1037" i="20"/>
  <c r="D973" i="20"/>
  <c r="D914" i="20"/>
  <c r="D898" i="20"/>
  <c r="D882" i="20"/>
  <c r="D866" i="20"/>
  <c r="D850" i="20"/>
  <c r="D834" i="20"/>
  <c r="D818" i="20"/>
  <c r="D802" i="20"/>
  <c r="D798" i="20"/>
  <c r="D794" i="20"/>
  <c r="D790" i="20"/>
  <c r="D786" i="20"/>
  <c r="D782" i="20"/>
  <c r="D778" i="20"/>
  <c r="D774" i="20"/>
  <c r="D770" i="20"/>
  <c r="D766" i="20"/>
  <c r="D762" i="20"/>
  <c r="D758" i="20"/>
  <c r="D754" i="20"/>
  <c r="D750" i="20"/>
  <c r="D746" i="20"/>
  <c r="D742" i="20"/>
  <c r="D738" i="20"/>
  <c r="D734" i="20"/>
  <c r="D730" i="20"/>
  <c r="D726" i="20"/>
  <c r="D722" i="20"/>
  <c r="D718" i="20"/>
  <c r="D714" i="20"/>
  <c r="D710" i="20"/>
  <c r="D706" i="20"/>
  <c r="D702" i="20"/>
  <c r="D698" i="20"/>
  <c r="D694" i="20"/>
  <c r="D690" i="20"/>
  <c r="D1053" i="20"/>
  <c r="D1021" i="20"/>
  <c r="D957" i="20"/>
  <c r="D910" i="20"/>
  <c r="D894" i="20"/>
  <c r="D878" i="20"/>
  <c r="D862" i="20"/>
  <c r="D846" i="20"/>
  <c r="D830" i="20"/>
  <c r="D814" i="20"/>
  <c r="D801" i="20"/>
  <c r="D797" i="20"/>
  <c r="D793" i="20"/>
  <c r="D789" i="20"/>
  <c r="D785" i="20"/>
  <c r="D781" i="20"/>
  <c r="D777" i="20"/>
  <c r="D773" i="20"/>
  <c r="D769" i="20"/>
  <c r="D765" i="20"/>
  <c r="D761" i="20"/>
  <c r="D757" i="20"/>
  <c r="D753" i="20"/>
  <c r="D749" i="20"/>
  <c r="D745" i="20"/>
  <c r="D741" i="20"/>
  <c r="D737" i="20"/>
  <c r="D733" i="20"/>
  <c r="D729" i="20"/>
  <c r="D725" i="20"/>
  <c r="D721" i="20"/>
  <c r="D717" i="20"/>
  <c r="D713" i="20"/>
  <c r="D709" i="20"/>
  <c r="D705" i="20"/>
  <c r="D701" i="20"/>
  <c r="D697" i="20"/>
  <c r="D693" i="20"/>
  <c r="D689" i="20"/>
  <c r="D1005" i="20"/>
  <c r="D941" i="20"/>
  <c r="D906" i="20"/>
  <c r="D890" i="20"/>
  <c r="D874" i="20"/>
  <c r="D858" i="20"/>
  <c r="D842" i="20"/>
  <c r="D826" i="20"/>
  <c r="D810" i="20"/>
  <c r="D800" i="20"/>
  <c r="D796" i="20"/>
  <c r="D792" i="20"/>
  <c r="D788" i="20"/>
  <c r="D784" i="20"/>
  <c r="D780" i="20"/>
  <c r="D776" i="20"/>
  <c r="D772" i="20"/>
  <c r="D768" i="20"/>
  <c r="D764" i="20"/>
  <c r="D760" i="20"/>
  <c r="D756" i="20"/>
  <c r="D752" i="20"/>
  <c r="D748" i="20"/>
  <c r="D744" i="20"/>
  <c r="D740" i="20"/>
  <c r="D736" i="20"/>
  <c r="D732" i="20"/>
  <c r="D728" i="20"/>
  <c r="D724" i="20"/>
  <c r="D720" i="20"/>
  <c r="D716" i="20"/>
  <c r="D712" i="20"/>
  <c r="D708" i="20"/>
  <c r="D704" i="20"/>
  <c r="D700" i="20"/>
  <c r="D696" i="20"/>
  <c r="D692" i="20"/>
  <c r="D902" i="20"/>
  <c r="D838" i="20"/>
  <c r="D795" i="20"/>
  <c r="D779" i="20"/>
  <c r="D763" i="20"/>
  <c r="D747" i="20"/>
  <c r="D731" i="20"/>
  <c r="D715" i="20"/>
  <c r="D699" i="20"/>
  <c r="D685" i="20"/>
  <c r="D681" i="20"/>
  <c r="D677" i="20"/>
  <c r="D673" i="20"/>
  <c r="D669" i="20"/>
  <c r="D665" i="20"/>
  <c r="D661" i="20"/>
  <c r="D657" i="20"/>
  <c r="D653" i="20"/>
  <c r="D649" i="20"/>
  <c r="D645" i="20"/>
  <c r="D641" i="20"/>
  <c r="D637" i="20"/>
  <c r="D633" i="20"/>
  <c r="D629" i="20"/>
  <c r="D625" i="20"/>
  <c r="D621" i="20"/>
  <c r="D617" i="20"/>
  <c r="D613" i="20"/>
  <c r="D609" i="20"/>
  <c r="D605" i="20"/>
  <c r="D601" i="20"/>
  <c r="D597" i="20"/>
  <c r="D593" i="20"/>
  <c r="D589" i="20"/>
  <c r="D585" i="20"/>
  <c r="D581" i="20"/>
  <c r="D577" i="20"/>
  <c r="D573" i="20"/>
  <c r="D569" i="20"/>
  <c r="D565" i="20"/>
  <c r="D561" i="20"/>
  <c r="D557" i="20"/>
  <c r="D553" i="20"/>
  <c r="D549" i="20"/>
  <c r="D545" i="20"/>
  <c r="D541" i="20"/>
  <c r="D537" i="20"/>
  <c r="D533" i="20"/>
  <c r="D529" i="20"/>
  <c r="D525" i="20"/>
  <c r="D521" i="20"/>
  <c r="D517" i="20"/>
  <c r="D513" i="20"/>
  <c r="D509" i="20"/>
  <c r="D505" i="20"/>
  <c r="D501" i="20"/>
  <c r="D497" i="20"/>
  <c r="D493" i="20"/>
  <c r="D489" i="20"/>
  <c r="D485" i="20"/>
  <c r="D481" i="20"/>
  <c r="D477" i="20"/>
  <c r="D473" i="20"/>
  <c r="D469" i="20"/>
  <c r="D465" i="20"/>
  <c r="D461" i="20"/>
  <c r="D457" i="20"/>
  <c r="D453" i="20"/>
  <c r="D449" i="20"/>
  <c r="D445" i="20"/>
  <c r="D441" i="20"/>
  <c r="D437" i="20"/>
  <c r="D433" i="20"/>
  <c r="D429" i="20"/>
  <c r="D425" i="20"/>
  <c r="D886" i="20"/>
  <c r="D822" i="20"/>
  <c r="D791" i="20"/>
  <c r="D775" i="20"/>
  <c r="D759" i="20"/>
  <c r="D743" i="20"/>
  <c r="D727" i="20"/>
  <c r="D711" i="20"/>
  <c r="D695" i="20"/>
  <c r="D688" i="20"/>
  <c r="D684" i="20"/>
  <c r="D680" i="20"/>
  <c r="D676" i="20"/>
  <c r="D672" i="20"/>
  <c r="D668" i="20"/>
  <c r="D664" i="20"/>
  <c r="D660" i="20"/>
  <c r="D656" i="20"/>
  <c r="D652" i="20"/>
  <c r="D648" i="20"/>
  <c r="D644" i="20"/>
  <c r="D640" i="20"/>
  <c r="D636" i="20"/>
  <c r="D632" i="20"/>
  <c r="D628" i="20"/>
  <c r="D624" i="20"/>
  <c r="D620" i="20"/>
  <c r="D616" i="20"/>
  <c r="D612" i="20"/>
  <c r="D608" i="20"/>
  <c r="D604" i="20"/>
  <c r="D600" i="20"/>
  <c r="D596" i="20"/>
  <c r="D592" i="20"/>
  <c r="D588" i="20"/>
  <c r="D584" i="20"/>
  <c r="D580" i="20"/>
  <c r="D576" i="20"/>
  <c r="D572" i="20"/>
  <c r="D568" i="20"/>
  <c r="D564" i="20"/>
  <c r="D560" i="20"/>
  <c r="D556" i="20"/>
  <c r="D552" i="20"/>
  <c r="D548" i="20"/>
  <c r="D544" i="20"/>
  <c r="D540" i="20"/>
  <c r="D536" i="20"/>
  <c r="D532" i="20"/>
  <c r="D528" i="20"/>
  <c r="D524" i="20"/>
  <c r="D520" i="20"/>
  <c r="D516" i="20"/>
  <c r="D512" i="20"/>
  <c r="D508" i="20"/>
  <c r="D504" i="20"/>
  <c r="D500" i="20"/>
  <c r="D496" i="20"/>
  <c r="D492" i="20"/>
  <c r="D488" i="20"/>
  <c r="D484" i="20"/>
  <c r="D480" i="20"/>
  <c r="D476" i="20"/>
  <c r="D472" i="20"/>
  <c r="D468" i="20"/>
  <c r="D464" i="20"/>
  <c r="D460" i="20"/>
  <c r="D456" i="20"/>
  <c r="D452" i="20"/>
  <c r="D448" i="20"/>
  <c r="D444" i="20"/>
  <c r="D440" i="20"/>
  <c r="D436" i="20"/>
  <c r="D432" i="20"/>
  <c r="D428" i="20"/>
  <c r="D424" i="20"/>
  <c r="D989" i="20"/>
  <c r="D870" i="20"/>
  <c r="D806" i="20"/>
  <c r="D787" i="20"/>
  <c r="D771" i="20"/>
  <c r="D755" i="20"/>
  <c r="D739" i="20"/>
  <c r="D723" i="20"/>
  <c r="D707" i="20"/>
  <c r="D691" i="20"/>
  <c r="D687" i="20"/>
  <c r="D683" i="20"/>
  <c r="D679" i="20"/>
  <c r="D675" i="20"/>
  <c r="D671" i="20"/>
  <c r="D667" i="20"/>
  <c r="D663" i="20"/>
  <c r="D659" i="20"/>
  <c r="D655" i="20"/>
  <c r="D651" i="20"/>
  <c r="D647" i="20"/>
  <c r="D643" i="20"/>
  <c r="D639" i="20"/>
  <c r="D635" i="20"/>
  <c r="D631" i="20"/>
  <c r="D627" i="20"/>
  <c r="D623" i="20"/>
  <c r="D619" i="20"/>
  <c r="D615" i="20"/>
  <c r="D611" i="20"/>
  <c r="D607" i="20"/>
  <c r="D603" i="20"/>
  <c r="D599" i="20"/>
  <c r="D595" i="20"/>
  <c r="D591" i="20"/>
  <c r="D587" i="20"/>
  <c r="D583" i="20"/>
  <c r="D579" i="20"/>
  <c r="D575" i="20"/>
  <c r="D571" i="20"/>
  <c r="D567" i="20"/>
  <c r="D563" i="20"/>
  <c r="D559" i="20"/>
  <c r="D555" i="20"/>
  <c r="D551" i="20"/>
  <c r="D547" i="20"/>
  <c r="D543" i="20"/>
  <c r="D539" i="20"/>
  <c r="D535" i="20"/>
  <c r="D531" i="20"/>
  <c r="D527" i="20"/>
  <c r="D523" i="20"/>
  <c r="D519" i="20"/>
  <c r="D515" i="20"/>
  <c r="D511" i="20"/>
  <c r="D507" i="20"/>
  <c r="D503" i="20"/>
  <c r="D499" i="20"/>
  <c r="D495" i="20"/>
  <c r="D491" i="20"/>
  <c r="D487" i="20"/>
  <c r="D483" i="20"/>
  <c r="D479" i="20"/>
  <c r="D475" i="20"/>
  <c r="D471" i="20"/>
  <c r="D467" i="20"/>
  <c r="D463" i="20"/>
  <c r="D459" i="20"/>
  <c r="D455" i="20"/>
  <c r="D451" i="20"/>
  <c r="D447" i="20"/>
  <c r="D443" i="20"/>
  <c r="D439" i="20"/>
  <c r="D435" i="20"/>
  <c r="D431" i="20"/>
  <c r="D427" i="20"/>
  <c r="D423" i="20"/>
  <c r="D925" i="20"/>
  <c r="D767" i="20"/>
  <c r="D703" i="20"/>
  <c r="D674" i="20"/>
  <c r="D658" i="20"/>
  <c r="D642" i="20"/>
  <c r="D626" i="20"/>
  <c r="D610" i="20"/>
  <c r="D594" i="20"/>
  <c r="D578" i="20"/>
  <c r="D562" i="20"/>
  <c r="D546" i="20"/>
  <c r="D530" i="20"/>
  <c r="D514" i="20"/>
  <c r="D498" i="20"/>
  <c r="D482" i="20"/>
  <c r="D466" i="20"/>
  <c r="D450" i="20"/>
  <c r="D434" i="20"/>
  <c r="D419" i="20"/>
  <c r="D415" i="20"/>
  <c r="D411" i="20"/>
  <c r="D407" i="20"/>
  <c r="D403" i="20"/>
  <c r="D399" i="20"/>
  <c r="D395" i="20"/>
  <c r="D391" i="20"/>
  <c r="D387" i="20"/>
  <c r="D383" i="20"/>
  <c r="D379" i="20"/>
  <c r="D375" i="20"/>
  <c r="D371" i="20"/>
  <c r="D367" i="20"/>
  <c r="D363" i="20"/>
  <c r="D359" i="20"/>
  <c r="D355" i="20"/>
  <c r="D351" i="20"/>
  <c r="D347" i="20"/>
  <c r="D343" i="20"/>
  <c r="D339" i="20"/>
  <c r="D335" i="20"/>
  <c r="D331" i="20"/>
  <c r="D327" i="20"/>
  <c r="D323" i="20"/>
  <c r="D319" i="20"/>
  <c r="D315" i="20"/>
  <c r="D311" i="20"/>
  <c r="D307" i="20"/>
  <c r="D303" i="20"/>
  <c r="D299" i="20"/>
  <c r="D295" i="20"/>
  <c r="D291" i="20"/>
  <c r="D287" i="20"/>
  <c r="D283" i="20"/>
  <c r="D279" i="20"/>
  <c r="D275" i="20"/>
  <c r="D271" i="20"/>
  <c r="D267" i="20"/>
  <c r="D263" i="20"/>
  <c r="D259" i="20"/>
  <c r="D255" i="20"/>
  <c r="D251" i="20"/>
  <c r="D247" i="20"/>
  <c r="D243" i="20"/>
  <c r="D239" i="20"/>
  <c r="D235" i="20"/>
  <c r="D231" i="20"/>
  <c r="D227" i="20"/>
  <c r="D223" i="20"/>
  <c r="D219" i="20"/>
  <c r="D215" i="20"/>
  <c r="D211" i="20"/>
  <c r="D207" i="20"/>
  <c r="D203" i="20"/>
  <c r="D199" i="20"/>
  <c r="D854" i="20"/>
  <c r="D751" i="20"/>
  <c r="D686" i="20"/>
  <c r="D670" i="20"/>
  <c r="D654" i="20"/>
  <c r="D638" i="20"/>
  <c r="D622" i="20"/>
  <c r="D606" i="20"/>
  <c r="D590" i="20"/>
  <c r="D574" i="20"/>
  <c r="D558" i="20"/>
  <c r="D542" i="20"/>
  <c r="D526" i="20"/>
  <c r="D510" i="20"/>
  <c r="D494" i="20"/>
  <c r="D478" i="20"/>
  <c r="D462" i="20"/>
  <c r="D446" i="20"/>
  <c r="D430" i="20"/>
  <c r="D422" i="20"/>
  <c r="D418" i="20"/>
  <c r="D414" i="20"/>
  <c r="D410" i="20"/>
  <c r="D406" i="20"/>
  <c r="D402" i="20"/>
  <c r="D398" i="20"/>
  <c r="D394" i="20"/>
  <c r="D390" i="20"/>
  <c r="D386" i="20"/>
  <c r="D382" i="20"/>
  <c r="D378" i="20"/>
  <c r="D374" i="20"/>
  <c r="D370" i="20"/>
  <c r="D366" i="20"/>
  <c r="D362" i="20"/>
  <c r="D358" i="20"/>
  <c r="D354" i="20"/>
  <c r="D350" i="20"/>
  <c r="D346" i="20"/>
  <c r="D342" i="20"/>
  <c r="D338" i="20"/>
  <c r="D334" i="20"/>
  <c r="D330" i="20"/>
  <c r="D326" i="20"/>
  <c r="D322" i="20"/>
  <c r="D318" i="20"/>
  <c r="D314" i="20"/>
  <c r="D310" i="20"/>
  <c r="D306" i="20"/>
  <c r="D302" i="20"/>
  <c r="D298" i="20"/>
  <c r="D294" i="20"/>
  <c r="D290" i="20"/>
  <c r="D286" i="20"/>
  <c r="D282" i="20"/>
  <c r="D278" i="20"/>
  <c r="D274" i="20"/>
  <c r="D270" i="20"/>
  <c r="D266" i="20"/>
  <c r="D262" i="20"/>
  <c r="D258" i="20"/>
  <c r="D254" i="20"/>
  <c r="D250" i="20"/>
  <c r="D246" i="20"/>
  <c r="D242" i="20"/>
  <c r="D238" i="20"/>
  <c r="D234" i="20"/>
  <c r="D230" i="20"/>
  <c r="D226" i="20"/>
  <c r="D222" i="20"/>
  <c r="D218" i="20"/>
  <c r="D214" i="20"/>
  <c r="D210" i="20"/>
  <c r="D206" i="20"/>
  <c r="D202" i="20"/>
  <c r="D198" i="20"/>
  <c r="D799" i="20"/>
  <c r="D735" i="20"/>
  <c r="D682" i="20"/>
  <c r="D666" i="20"/>
  <c r="D650" i="20"/>
  <c r="D634" i="20"/>
  <c r="D618" i="20"/>
  <c r="D602" i="20"/>
  <c r="D586" i="20"/>
  <c r="D570" i="20"/>
  <c r="D554" i="20"/>
  <c r="D538" i="20"/>
  <c r="D522" i="20"/>
  <c r="D506" i="20"/>
  <c r="D490" i="20"/>
  <c r="D474" i="20"/>
  <c r="D458" i="20"/>
  <c r="D442" i="20"/>
  <c r="D426" i="20"/>
  <c r="D421" i="20"/>
  <c r="D417" i="20"/>
  <c r="D413" i="20"/>
  <c r="D409" i="20"/>
  <c r="D405" i="20"/>
  <c r="D401" i="20"/>
  <c r="D397" i="20"/>
  <c r="D393" i="20"/>
  <c r="D389" i="20"/>
  <c r="D385" i="20"/>
  <c r="D381" i="20"/>
  <c r="D377" i="20"/>
  <c r="D373" i="20"/>
  <c r="D369" i="20"/>
  <c r="D365" i="20"/>
  <c r="D361" i="20"/>
  <c r="D357" i="20"/>
  <c r="D353" i="20"/>
  <c r="D349" i="20"/>
  <c r="D345" i="20"/>
  <c r="D341" i="20"/>
  <c r="D337" i="20"/>
  <c r="D333" i="20"/>
  <c r="D329" i="20"/>
  <c r="D325" i="20"/>
  <c r="D321" i="20"/>
  <c r="D317" i="20"/>
  <c r="D313" i="20"/>
  <c r="D309" i="20"/>
  <c r="D305" i="20"/>
  <c r="D301" i="20"/>
  <c r="D297" i="20"/>
  <c r="D293" i="20"/>
  <c r="D289" i="20"/>
  <c r="D285" i="20"/>
  <c r="D281" i="20"/>
  <c r="D277" i="20"/>
  <c r="D273" i="20"/>
  <c r="D269" i="20"/>
  <c r="D265" i="20"/>
  <c r="D261" i="20"/>
  <c r="D257" i="20"/>
  <c r="D253" i="20"/>
  <c r="D249" i="20"/>
  <c r="D245" i="20"/>
  <c r="D241" i="20"/>
  <c r="D237" i="20"/>
  <c r="D233" i="20"/>
  <c r="D229" i="20"/>
  <c r="D225" i="20"/>
  <c r="D221" i="20"/>
  <c r="D217" i="20"/>
  <c r="D213" i="20"/>
  <c r="D209" i="20"/>
  <c r="D205" i="20"/>
  <c r="D201" i="20"/>
  <c r="D197" i="20"/>
  <c r="D630" i="20"/>
  <c r="D566" i="20"/>
  <c r="D502" i="20"/>
  <c r="D438" i="20"/>
  <c r="D416" i="20"/>
  <c r="D400" i="20"/>
  <c r="D384" i="20"/>
  <c r="D368" i="20"/>
  <c r="D352" i="20"/>
  <c r="D783" i="20"/>
  <c r="D662" i="20"/>
  <c r="D598" i="20"/>
  <c r="D534" i="20"/>
  <c r="D470" i="20"/>
  <c r="D408" i="20"/>
  <c r="D392" i="20"/>
  <c r="D376" i="20"/>
  <c r="D360" i="20"/>
  <c r="D646" i="20"/>
  <c r="D518" i="20"/>
  <c r="D404" i="20"/>
  <c r="D372" i="20"/>
  <c r="D344" i="20"/>
  <c r="D328" i="20"/>
  <c r="D312" i="20"/>
  <c r="D296" i="20"/>
  <c r="D280" i="20"/>
  <c r="D264" i="20"/>
  <c r="D248" i="20"/>
  <c r="D232" i="20"/>
  <c r="D216" i="20"/>
  <c r="D200" i="20"/>
  <c r="D194" i="20"/>
  <c r="D190" i="20"/>
  <c r="D186" i="20"/>
  <c r="D182" i="20"/>
  <c r="D178" i="20"/>
  <c r="D719" i="20"/>
  <c r="D582" i="20"/>
  <c r="D454" i="20"/>
  <c r="D420" i="20"/>
  <c r="D388" i="20"/>
  <c r="D356" i="20"/>
  <c r="D336" i="20"/>
  <c r="D320" i="20"/>
  <c r="D304" i="20"/>
  <c r="D288" i="20"/>
  <c r="D272" i="20"/>
  <c r="D256" i="20"/>
  <c r="D240" i="20"/>
  <c r="D224" i="20"/>
  <c r="D208" i="20"/>
  <c r="D192" i="20"/>
  <c r="D188" i="20"/>
  <c r="D184" i="20"/>
  <c r="D180" i="20"/>
  <c r="D486" i="20"/>
  <c r="D396" i="20"/>
  <c r="D340" i="20"/>
  <c r="D308" i="20"/>
  <c r="D276" i="20"/>
  <c r="D244" i="20"/>
  <c r="D212" i="20"/>
  <c r="D189" i="20"/>
  <c r="D181" i="20"/>
  <c r="D175" i="20"/>
  <c r="D171" i="20"/>
  <c r="D167" i="20"/>
  <c r="D163" i="20"/>
  <c r="D678" i="20"/>
  <c r="D380" i="20"/>
  <c r="D332" i="20"/>
  <c r="D300" i="20"/>
  <c r="D268" i="20"/>
  <c r="D236" i="20"/>
  <c r="D204" i="20"/>
  <c r="D195" i="20"/>
  <c r="D187" i="20"/>
  <c r="D179" i="20"/>
  <c r="D174" i="20"/>
  <c r="D170" i="20"/>
  <c r="D166" i="20"/>
  <c r="D162" i="20"/>
  <c r="D158" i="20"/>
  <c r="D154" i="20"/>
  <c r="D150" i="20"/>
  <c r="D146" i="20"/>
  <c r="D142" i="20"/>
  <c r="D138" i="20"/>
  <c r="D134" i="20"/>
  <c r="D130" i="20"/>
  <c r="D126" i="20"/>
  <c r="D122" i="20"/>
  <c r="D118" i="20"/>
  <c r="D114" i="20"/>
  <c r="D110" i="20"/>
  <c r="D106" i="20"/>
  <c r="D102" i="20"/>
  <c r="D98" i="20"/>
  <c r="D94" i="20"/>
  <c r="D90" i="20"/>
  <c r="D86" i="20"/>
  <c r="D82" i="20"/>
  <c r="D78" i="20"/>
  <c r="D74" i="20"/>
  <c r="D70" i="20"/>
  <c r="D66" i="20"/>
  <c r="D614" i="20"/>
  <c r="D364" i="20"/>
  <c r="D324" i="20"/>
  <c r="D292" i="20"/>
  <c r="D260" i="20"/>
  <c r="D228" i="20"/>
  <c r="D196" i="20"/>
  <c r="D193" i="20"/>
  <c r="D185" i="20"/>
  <c r="D177" i="20"/>
  <c r="D173" i="20"/>
  <c r="D169" i="20"/>
  <c r="D165" i="20"/>
  <c r="D550" i="20"/>
  <c r="D412" i="20"/>
  <c r="D348" i="20"/>
  <c r="D316" i="20"/>
  <c r="D284" i="20"/>
  <c r="D252" i="20"/>
  <c r="D220" i="20"/>
  <c r="D191" i="20"/>
  <c r="D183" i="20"/>
  <c r="D176" i="20"/>
  <c r="D172" i="20"/>
  <c r="D168" i="20"/>
  <c r="D164" i="20"/>
  <c r="D160" i="20"/>
  <c r="D156" i="20"/>
  <c r="D152" i="20"/>
  <c r="D148" i="20"/>
  <c r="D144" i="20"/>
  <c r="D140" i="20"/>
  <c r="D136" i="20"/>
  <c r="D132" i="20"/>
  <c r="D128" i="20"/>
  <c r="D124" i="20"/>
  <c r="D120" i="20"/>
  <c r="D116" i="20"/>
  <c r="D112" i="20"/>
  <c r="D108" i="20"/>
  <c r="D104" i="20"/>
  <c r="D100" i="20"/>
  <c r="D96" i="20"/>
  <c r="D92" i="20"/>
  <c r="D88" i="20"/>
  <c r="D84" i="20"/>
  <c r="D80" i="20"/>
  <c r="D76" i="20"/>
  <c r="D72" i="20"/>
  <c r="D68" i="20"/>
  <c r="D64" i="20"/>
  <c r="H1117" i="20"/>
  <c r="H1144" i="20"/>
  <c r="H986" i="20"/>
  <c r="H780" i="20"/>
  <c r="H748" i="20"/>
  <c r="H743" i="20"/>
  <c r="H452" i="20"/>
  <c r="H258" i="20"/>
  <c r="H226" i="20"/>
  <c r="H317" i="20"/>
  <c r="H192" i="20"/>
  <c r="D8" i="20"/>
  <c r="K10" i="20"/>
  <c r="D12" i="20"/>
  <c r="K14" i="20"/>
  <c r="D16" i="20"/>
  <c r="K18" i="20"/>
  <c r="D20" i="20"/>
  <c r="D24" i="20"/>
  <c r="K26" i="20"/>
  <c r="D28" i="20"/>
  <c r="K30" i="20"/>
  <c r="D32" i="20"/>
  <c r="K34" i="20"/>
  <c r="D36" i="20"/>
  <c r="D40" i="20"/>
  <c r="K42" i="20"/>
  <c r="D44" i="20"/>
  <c r="K46" i="20"/>
  <c r="D48" i="20"/>
  <c r="K50" i="20"/>
  <c r="D52" i="20"/>
  <c r="D56" i="20"/>
  <c r="K58" i="20"/>
  <c r="D60" i="20"/>
  <c r="K62" i="20"/>
  <c r="K63" i="20"/>
  <c r="D69" i="20"/>
  <c r="K71" i="20"/>
  <c r="D77" i="20"/>
  <c r="D85" i="20"/>
  <c r="K87" i="20"/>
  <c r="D93" i="20"/>
  <c r="K95" i="20"/>
  <c r="D101" i="20"/>
  <c r="K103" i="20"/>
  <c r="D109" i="20"/>
  <c r="D117" i="20"/>
  <c r="K119" i="20"/>
  <c r="D125" i="20"/>
  <c r="K127" i="20"/>
  <c r="J128" i="20"/>
  <c r="D133" i="20"/>
  <c r="D141" i="20"/>
  <c r="K143" i="20"/>
  <c r="D149" i="20"/>
  <c r="K151" i="20"/>
  <c r="D157" i="20"/>
  <c r="K159" i="20"/>
  <c r="K163" i="20"/>
  <c r="D7" i="20"/>
  <c r="D155" i="20"/>
  <c r="D151" i="20"/>
  <c r="D119" i="20"/>
  <c r="D87" i="20"/>
  <c r="D61" i="20"/>
  <c r="D45" i="20"/>
  <c r="D29" i="20"/>
  <c r="D13" i="20"/>
  <c r="D159" i="20"/>
  <c r="D143" i="20"/>
  <c r="D111" i="20"/>
  <c r="D79" i="20"/>
  <c r="D57" i="20"/>
  <c r="D41" i="20"/>
  <c r="D25" i="20"/>
  <c r="D135" i="20"/>
  <c r="D103" i="20"/>
  <c r="D71" i="20"/>
  <c r="D53" i="20"/>
  <c r="D37" i="20"/>
  <c r="D21" i="20"/>
  <c r="D9" i="20"/>
  <c r="D49" i="20"/>
  <c r="D50" i="20"/>
  <c r="D1154" i="20"/>
  <c r="D1110" i="20"/>
  <c r="D1153" i="20"/>
  <c r="D1121" i="20"/>
  <c r="D1164" i="20"/>
  <c r="D1132" i="20"/>
  <c r="D1092" i="20"/>
  <c r="D1060" i="20"/>
  <c r="D1103" i="20"/>
  <c r="D1071" i="20"/>
  <c r="D1135" i="20"/>
  <c r="D1078" i="20"/>
  <c r="D1115" i="20"/>
  <c r="D1036" i="20"/>
  <c r="D1004" i="20"/>
  <c r="D972" i="20"/>
  <c r="D940" i="20"/>
  <c r="D1093" i="20"/>
  <c r="D1027" i="20"/>
  <c r="D995" i="20"/>
  <c r="D963" i="20"/>
  <c r="D931" i="20"/>
  <c r="D1057" i="20"/>
  <c r="D1030" i="20"/>
  <c r="D1014" i="20"/>
  <c r="D998" i="20"/>
  <c r="D982" i="20"/>
  <c r="D966" i="20"/>
  <c r="D950" i="20"/>
  <c r="D934" i="20"/>
  <c r="D918" i="20"/>
  <c r="D1001" i="20"/>
  <c r="D937" i="20"/>
  <c r="D905" i="20"/>
  <c r="D889" i="20"/>
  <c r="D873" i="20"/>
  <c r="D857" i="20"/>
  <c r="D841" i="20"/>
  <c r="D825" i="20"/>
  <c r="D809" i="20"/>
  <c r="D1029" i="20"/>
  <c r="D965" i="20"/>
  <c r="D912" i="20"/>
  <c r="D896" i="20"/>
  <c r="D880" i="20"/>
  <c r="D864" i="20"/>
  <c r="D848" i="20"/>
  <c r="D832" i="20"/>
  <c r="D816" i="20"/>
  <c r="AM2" i="8"/>
  <c r="D6" i="20"/>
  <c r="D22" i="20"/>
  <c r="D38" i="20"/>
  <c r="D54" i="20"/>
  <c r="D65" i="20"/>
  <c r="D97" i="20"/>
  <c r="D113" i="20"/>
  <c r="D145" i="20"/>
  <c r="D161" i="20"/>
  <c r="D11" i="20"/>
  <c r="D27" i="20"/>
  <c r="D43" i="20"/>
  <c r="D59" i="20"/>
  <c r="D83" i="20"/>
  <c r="D115" i="20"/>
  <c r="D147" i="20"/>
  <c r="D1173" i="20"/>
  <c r="D1180" i="20"/>
  <c r="D1166" i="20"/>
  <c r="D1150" i="20"/>
  <c r="D1134" i="20"/>
  <c r="D1118" i="20"/>
  <c r="D1161" i="20"/>
  <c r="D1145" i="20"/>
  <c r="D1129" i="20"/>
  <c r="D1113" i="20"/>
  <c r="D1174" i="20"/>
  <c r="D1156" i="20"/>
  <c r="D1140" i="20"/>
  <c r="D1124" i="20"/>
  <c r="D1108" i="20"/>
  <c r="D1143" i="20"/>
  <c r="D1100" i="20"/>
  <c r="D1084" i="20"/>
  <c r="D1068" i="20"/>
  <c r="D1052" i="20"/>
  <c r="D1123" i="20"/>
  <c r="D1095" i="20"/>
  <c r="D1079" i="20"/>
  <c r="D1063" i="20"/>
  <c r="D1167" i="20"/>
  <c r="D1102" i="20"/>
  <c r="D1086" i="20"/>
  <c r="D1070" i="20"/>
  <c r="D1054" i="20"/>
  <c r="D1081" i="20"/>
  <c r="D1044" i="20"/>
  <c r="D1028" i="20"/>
  <c r="D1012" i="20"/>
  <c r="D996" i="20"/>
  <c r="D980" i="20"/>
  <c r="D964" i="20"/>
  <c r="D948" i="20"/>
  <c r="D932" i="20"/>
  <c r="D916" i="20"/>
  <c r="D1061" i="20"/>
  <c r="D1035" i="20"/>
  <c r="D1019" i="20"/>
  <c r="D1003" i="20"/>
  <c r="D987" i="20"/>
  <c r="D971" i="20"/>
  <c r="D955" i="20"/>
  <c r="D939" i="20"/>
  <c r="D923" i="20"/>
  <c r="D1089" i="20"/>
  <c r="D17" i="20"/>
  <c r="D95" i="20"/>
  <c r="D10" i="20"/>
  <c r="D26" i="20"/>
  <c r="D42" i="20"/>
  <c r="D58" i="20"/>
  <c r="D73" i="20"/>
  <c r="D105" i="20"/>
  <c r="D121" i="20"/>
  <c r="D153" i="20"/>
  <c r="D15" i="20"/>
  <c r="D31" i="20"/>
  <c r="D47" i="20"/>
  <c r="D63" i="20"/>
  <c r="D91" i="20"/>
  <c r="D123" i="20"/>
  <c r="D1176" i="20"/>
  <c r="D1183" i="20"/>
  <c r="D1162" i="20"/>
  <c r="D1146" i="20"/>
  <c r="D1130" i="20"/>
  <c r="D1114" i="20"/>
  <c r="D1178" i="20"/>
  <c r="D1157" i="20"/>
  <c r="D1141" i="20"/>
  <c r="D1125" i="20"/>
  <c r="D1109" i="20"/>
  <c r="D1168" i="20"/>
  <c r="D1152" i="20"/>
  <c r="D1136" i="20"/>
  <c r="D1120" i="20"/>
  <c r="D1127" i="20"/>
  <c r="D1096" i="20"/>
  <c r="D1080" i="20"/>
  <c r="D1064" i="20"/>
  <c r="D1171" i="20"/>
  <c r="D1107" i="20"/>
  <c r="D1091" i="20"/>
  <c r="D1075" i="20"/>
  <c r="D1059" i="20"/>
  <c r="D1151" i="20"/>
  <c r="D1098" i="20"/>
  <c r="D1082" i="20"/>
  <c r="D1066" i="20"/>
  <c r="D1050" i="20"/>
  <c r="D1065" i="20"/>
  <c r="D1040" i="20"/>
  <c r="D1024" i="20"/>
  <c r="D1008" i="20"/>
  <c r="D992" i="20"/>
  <c r="D976" i="20"/>
  <c r="D960" i="20"/>
  <c r="D944" i="20"/>
  <c r="D928" i="20"/>
  <c r="D1163" i="20"/>
  <c r="D1047" i="20"/>
  <c r="D1031" i="20"/>
  <c r="D1015" i="20"/>
  <c r="D999" i="20"/>
  <c r="D983" i="20"/>
  <c r="D967" i="20"/>
  <c r="D951" i="20"/>
  <c r="D935" i="20"/>
  <c r="D919" i="20"/>
  <c r="D1073" i="20"/>
  <c r="D1038" i="20"/>
  <c r="D33" i="20"/>
  <c r="D127" i="20"/>
  <c r="D14" i="20"/>
  <c r="D30" i="20"/>
  <c r="D46" i="20"/>
  <c r="D62" i="20"/>
  <c r="D81" i="20"/>
  <c r="D129" i="20"/>
  <c r="D19" i="20"/>
  <c r="D35" i="20"/>
  <c r="D51" i="20"/>
  <c r="D67" i="20"/>
  <c r="D99" i="20"/>
  <c r="D131" i="20"/>
  <c r="D1181" i="20"/>
  <c r="D1172" i="20"/>
  <c r="D1179" i="20"/>
  <c r="D1182" i="20"/>
  <c r="D1158" i="20"/>
  <c r="D1142" i="20"/>
  <c r="B1081" i="20" l="1"/>
  <c r="B7" i="20"/>
  <c r="E347" i="20"/>
  <c r="H7" i="20"/>
  <c r="H342" i="20"/>
  <c r="E206" i="20"/>
  <c r="H187" i="20"/>
  <c r="H507" i="20"/>
  <c r="H836" i="20"/>
  <c r="H31" i="20"/>
  <c r="H1081" i="20"/>
  <c r="G32" i="20"/>
  <c r="E503" i="20"/>
  <c r="H216" i="20"/>
  <c r="H511" i="20"/>
  <c r="H965" i="20"/>
  <c r="J30" i="20"/>
  <c r="E529" i="20"/>
  <c r="E402" i="20"/>
  <c r="H66" i="20"/>
  <c r="H448" i="20"/>
  <c r="H982" i="20"/>
  <c r="G6" i="9"/>
  <c r="H6" i="9"/>
  <c r="E311" i="20"/>
  <c r="E323" i="20"/>
  <c r="E536" i="20"/>
  <c r="E770" i="20"/>
  <c r="E156" i="20"/>
  <c r="E108" i="20"/>
  <c r="E56" i="20"/>
  <c r="E94" i="20"/>
  <c r="E568" i="20"/>
  <c r="E34" i="20"/>
  <c r="E485" i="20"/>
  <c r="E182" i="20"/>
  <c r="H204" i="20"/>
  <c r="H251" i="20"/>
  <c r="H690" i="20"/>
  <c r="H936" i="20"/>
  <c r="J307" i="20"/>
  <c r="J742" i="20"/>
  <c r="J323" i="20"/>
  <c r="J62" i="20"/>
  <c r="E359" i="20"/>
  <c r="E327" i="20"/>
  <c r="E272" i="20"/>
  <c r="H220" i="20"/>
  <c r="H255" i="20"/>
  <c r="H774" i="20"/>
  <c r="H972" i="20"/>
  <c r="K35" i="20"/>
  <c r="K43" i="20"/>
  <c r="K105" i="20"/>
  <c r="K1174" i="20"/>
  <c r="K1152" i="20"/>
  <c r="K1116" i="20"/>
  <c r="K1147" i="20"/>
  <c r="K1111" i="20"/>
  <c r="K1146" i="20"/>
  <c r="K1110" i="20"/>
  <c r="K1090" i="20"/>
  <c r="K1054" i="20"/>
  <c r="K1089" i="20"/>
  <c r="K1053" i="20"/>
  <c r="K1092" i="20"/>
  <c r="K1056" i="20"/>
  <c r="K1038" i="20"/>
  <c r="K1002" i="20"/>
  <c r="K970" i="20"/>
  <c r="K938" i="20"/>
  <c r="K1087" i="20"/>
  <c r="K1025" i="20"/>
  <c r="K993" i="20"/>
  <c r="K961" i="20"/>
  <c r="K929" i="20"/>
  <c r="K1051" i="20"/>
  <c r="K1016" i="20"/>
  <c r="K984" i="20"/>
  <c r="K952" i="20"/>
  <c r="K920" i="20"/>
  <c r="K979" i="20"/>
  <c r="K899" i="20"/>
  <c r="K867" i="20"/>
  <c r="K835" i="20"/>
  <c r="K803" i="20"/>
  <c r="K959" i="20"/>
  <c r="K894" i="20"/>
  <c r="K862" i="20"/>
  <c r="K830" i="20"/>
  <c r="K1035" i="20"/>
  <c r="K913" i="20"/>
  <c r="K881" i="20"/>
  <c r="K849" i="20"/>
  <c r="K817" i="20"/>
  <c r="K876" i="20"/>
  <c r="K788" i="20"/>
  <c r="K756" i="20"/>
  <c r="K724" i="20"/>
  <c r="K692" i="20"/>
  <c r="K840" i="20"/>
  <c r="K779" i="20"/>
  <c r="K747" i="20"/>
  <c r="K715" i="20"/>
  <c r="K983" i="20"/>
  <c r="K804" i="20"/>
  <c r="K770" i="20"/>
  <c r="K738" i="20"/>
  <c r="K706" i="20"/>
  <c r="K816" i="20"/>
  <c r="K687" i="20"/>
  <c r="K655" i="20"/>
  <c r="K623" i="20"/>
  <c r="K591" i="20"/>
  <c r="K559" i="20"/>
  <c r="K527" i="20"/>
  <c r="K495" i="20"/>
  <c r="K463" i="20"/>
  <c r="K431" i="20"/>
  <c r="K753" i="20"/>
  <c r="K674" i="20"/>
  <c r="K642" i="20"/>
  <c r="K610" i="20"/>
  <c r="K578" i="20"/>
  <c r="K546" i="20"/>
  <c r="K514" i="20"/>
  <c r="K482" i="20"/>
  <c r="K450" i="20"/>
  <c r="K848" i="20"/>
  <c r="K685" i="20"/>
  <c r="K653" i="20"/>
  <c r="K621" i="20"/>
  <c r="K589" i="20"/>
  <c r="K557" i="20"/>
  <c r="K525" i="20"/>
  <c r="K493" i="20"/>
  <c r="K55" i="20"/>
  <c r="K145" i="20"/>
  <c r="K1176" i="20"/>
  <c r="K1132" i="20"/>
  <c r="K1155" i="20"/>
  <c r="K1115" i="20"/>
  <c r="K1142" i="20"/>
  <c r="K1153" i="20"/>
  <c r="K1078" i="20"/>
  <c r="K1133" i="20"/>
  <c r="K1065" i="20"/>
  <c r="K1100" i="20"/>
  <c r="K1060" i="20"/>
  <c r="K1030" i="20"/>
  <c r="K994" i="20"/>
  <c r="K958" i="20"/>
  <c r="K922" i="20"/>
  <c r="K1037" i="20"/>
  <c r="K1001" i="20"/>
  <c r="K965" i="20"/>
  <c r="K925" i="20"/>
  <c r="K1040" i="20"/>
  <c r="K1004" i="20"/>
  <c r="K968" i="20"/>
  <c r="K932" i="20"/>
  <c r="K1011" i="20"/>
  <c r="K903" i="20"/>
  <c r="K863" i="20"/>
  <c r="K827" i="20"/>
  <c r="K1039" i="20"/>
  <c r="K910" i="20"/>
  <c r="K874" i="20"/>
  <c r="K838" i="20"/>
  <c r="K802" i="20"/>
  <c r="K909" i="20"/>
  <c r="K873" i="20"/>
  <c r="K837" i="20"/>
  <c r="K1015" i="20"/>
  <c r="K800" i="20"/>
  <c r="K764" i="20"/>
  <c r="K728" i="20"/>
  <c r="K688" i="20"/>
  <c r="K808" i="20"/>
  <c r="K767" i="20"/>
  <c r="K731" i="20"/>
  <c r="K695" i="20"/>
  <c r="K836" i="20"/>
  <c r="K774" i="20"/>
  <c r="K734" i="20"/>
  <c r="K698" i="20"/>
  <c r="K757" i="20"/>
  <c r="K671" i="20"/>
  <c r="K635" i="20"/>
  <c r="K599" i="20"/>
  <c r="K563" i="20"/>
  <c r="K523" i="20"/>
  <c r="K487" i="20"/>
  <c r="K451" i="20"/>
  <c r="K864" i="20"/>
  <c r="K686" i="20"/>
  <c r="K650" i="20"/>
  <c r="K614" i="20"/>
  <c r="K574" i="20"/>
  <c r="K538" i="20"/>
  <c r="K502" i="20"/>
  <c r="K466" i="20"/>
  <c r="K430" i="20"/>
  <c r="K717" i="20"/>
  <c r="K657" i="20"/>
  <c r="K617" i="20"/>
  <c r="K581" i="20"/>
  <c r="K545" i="20"/>
  <c r="K509" i="20"/>
  <c r="K473" i="20"/>
  <c r="K441" i="20"/>
  <c r="K668" i="20"/>
  <c r="K540" i="20"/>
  <c r="K421" i="20"/>
  <c r="K389" i="20"/>
  <c r="K357" i="20"/>
  <c r="K325" i="20"/>
  <c r="K293" i="20"/>
  <c r="K261" i="20"/>
  <c r="K229" i="20"/>
  <c r="K197" i="20"/>
  <c r="K600" i="20"/>
  <c r="K472" i="20"/>
  <c r="K404" i="20"/>
  <c r="K372" i="20"/>
  <c r="K340" i="20"/>
  <c r="K308" i="20"/>
  <c r="K276" i="20"/>
  <c r="K244" i="20"/>
  <c r="K212" i="20"/>
  <c r="K660" i="20"/>
  <c r="K532" i="20"/>
  <c r="K415" i="20"/>
  <c r="K383" i="20"/>
  <c r="K351" i="20"/>
  <c r="K319" i="20"/>
  <c r="K287" i="20"/>
  <c r="K255" i="20"/>
  <c r="K223" i="20"/>
  <c r="K896" i="20"/>
  <c r="K362" i="20"/>
  <c r="K386" i="20"/>
  <c r="K338" i="20"/>
  <c r="K210" i="20"/>
  <c r="K366" i="20"/>
  <c r="K234" i="20"/>
  <c r="K656" i="20"/>
  <c r="K173" i="20"/>
  <c r="K342" i="20"/>
  <c r="K172" i="20"/>
  <c r="K140" i="20"/>
  <c r="K108" i="20"/>
  <c r="K76" i="20"/>
  <c r="K270" i="20"/>
  <c r="K464" i="20"/>
  <c r="K185" i="20"/>
  <c r="K150" i="20"/>
  <c r="K118" i="20"/>
  <c r="K86" i="20"/>
  <c r="K16" i="20"/>
  <c r="K44" i="20"/>
  <c r="K91" i="20"/>
  <c r="K147" i="20"/>
  <c r="K25" i="20"/>
  <c r="K41" i="20"/>
  <c r="K109" i="20"/>
  <c r="K11" i="20"/>
  <c r="K59" i="20"/>
  <c r="K1183" i="20"/>
  <c r="K1168" i="20"/>
  <c r="K1124" i="20"/>
  <c r="K1151" i="20"/>
  <c r="K1107" i="20"/>
  <c r="K1134" i="20"/>
  <c r="K1137" i="20"/>
  <c r="K1074" i="20"/>
  <c r="K1117" i="20"/>
  <c r="K1061" i="20"/>
  <c r="K1096" i="20"/>
  <c r="K1052" i="20"/>
  <c r="K1026" i="20"/>
  <c r="K990" i="20"/>
  <c r="K954" i="20"/>
  <c r="K918" i="20"/>
  <c r="K1033" i="20"/>
  <c r="K997" i="20"/>
  <c r="K957" i="20"/>
  <c r="K921" i="20"/>
  <c r="K1036" i="20"/>
  <c r="K1000" i="20"/>
  <c r="K964" i="20"/>
  <c r="K928" i="20"/>
  <c r="K995" i="20"/>
  <c r="K895" i="20"/>
  <c r="K859" i="20"/>
  <c r="K823" i="20"/>
  <c r="K1023" i="20"/>
  <c r="K906" i="20"/>
  <c r="K870" i="20"/>
  <c r="K834" i="20"/>
  <c r="K1019" i="20"/>
  <c r="K905" i="20"/>
  <c r="K869" i="20"/>
  <c r="K833" i="20"/>
  <c r="K951" i="20"/>
  <c r="K796" i="20"/>
  <c r="K760" i="20"/>
  <c r="K720" i="20"/>
  <c r="K999" i="20"/>
  <c r="K799" i="20"/>
  <c r="K763" i="20"/>
  <c r="K727" i="20"/>
  <c r="K691" i="20"/>
  <c r="K820" i="20"/>
  <c r="K766" i="20"/>
  <c r="K730" i="20"/>
  <c r="K694" i="20"/>
  <c r="K741" i="20"/>
  <c r="K667" i="20"/>
  <c r="K631" i="20"/>
  <c r="K595" i="20"/>
  <c r="K555" i="20"/>
  <c r="K519" i="20"/>
  <c r="K483" i="20"/>
  <c r="K447" i="20"/>
  <c r="K801" i="20"/>
  <c r="K682" i="20"/>
  <c r="K646" i="20"/>
  <c r="K606" i="20"/>
  <c r="K570" i="20"/>
  <c r="K534" i="20"/>
  <c r="K498" i="20"/>
  <c r="K462" i="20"/>
  <c r="K426" i="20"/>
  <c r="K701" i="20"/>
  <c r="K649" i="20"/>
  <c r="K613" i="20"/>
  <c r="K577" i="20"/>
  <c r="K541" i="20"/>
  <c r="K505" i="20"/>
  <c r="K469" i="20"/>
  <c r="K437" i="20"/>
  <c r="K652" i="20"/>
  <c r="K524" i="20"/>
  <c r="K417" i="20"/>
  <c r="K385" i="20"/>
  <c r="K353" i="20"/>
  <c r="K321" i="20"/>
  <c r="K289" i="20"/>
  <c r="K257" i="20"/>
  <c r="E984" i="20"/>
  <c r="E425" i="20"/>
  <c r="E186" i="20"/>
  <c r="E577" i="20"/>
  <c r="E622" i="20"/>
  <c r="K7" i="20"/>
  <c r="K111" i="20"/>
  <c r="K79" i="20"/>
  <c r="H229" i="20"/>
  <c r="H287" i="20"/>
  <c r="H481" i="20"/>
  <c r="H828" i="20"/>
  <c r="H1054" i="20"/>
  <c r="K117" i="20"/>
  <c r="K61" i="20"/>
  <c r="K37" i="20"/>
  <c r="J18" i="20"/>
  <c r="K123" i="20"/>
  <c r="K56" i="20"/>
  <c r="K24" i="20"/>
  <c r="K82" i="20"/>
  <c r="K122" i="20"/>
  <c r="K158" i="20"/>
  <c r="K230" i="20"/>
  <c r="K179" i="20"/>
  <c r="K64" i="20"/>
  <c r="K100" i="20"/>
  <c r="K136" i="20"/>
  <c r="K176" i="20"/>
  <c r="K422" i="20"/>
  <c r="K222" i="20"/>
  <c r="K190" i="20"/>
  <c r="K314" i="20"/>
  <c r="K188" i="20"/>
  <c r="K322" i="20"/>
  <c r="K402" i="20"/>
  <c r="K394" i="20"/>
  <c r="K203" i="20"/>
  <c r="K239" i="20"/>
  <c r="K275" i="20"/>
  <c r="K311" i="20"/>
  <c r="K347" i="20"/>
  <c r="K387" i="20"/>
  <c r="K436" i="20"/>
  <c r="K580" i="20"/>
  <c r="K196" i="20"/>
  <c r="K232" i="20"/>
  <c r="K268" i="20"/>
  <c r="K304" i="20"/>
  <c r="K344" i="20"/>
  <c r="K380" i="20"/>
  <c r="K416" i="20"/>
  <c r="K536" i="20"/>
  <c r="K680" i="20"/>
  <c r="K221" i="20"/>
  <c r="K265" i="20"/>
  <c r="K305" i="20"/>
  <c r="K345" i="20"/>
  <c r="K393" i="20"/>
  <c r="K460" i="20"/>
  <c r="K620" i="20"/>
  <c r="K445" i="20"/>
  <c r="K485" i="20"/>
  <c r="K533" i="20"/>
  <c r="K585" i="20"/>
  <c r="K633" i="20"/>
  <c r="K677" i="20"/>
  <c r="K434" i="20"/>
  <c r="K478" i="20"/>
  <c r="K526" i="20"/>
  <c r="K582" i="20"/>
  <c r="K626" i="20"/>
  <c r="K670" i="20"/>
  <c r="K967" i="20"/>
  <c r="K467" i="20"/>
  <c r="K511" i="20"/>
  <c r="K567" i="20"/>
  <c r="K611" i="20"/>
  <c r="K659" i="20"/>
  <c r="K773" i="20"/>
  <c r="K714" i="20"/>
  <c r="K758" i="20"/>
  <c r="K852" i="20"/>
  <c r="K707" i="20"/>
  <c r="K755" i="20"/>
  <c r="K824" i="20"/>
  <c r="K704" i="20"/>
  <c r="K748" i="20"/>
  <c r="K812" i="20"/>
  <c r="K813" i="20"/>
  <c r="K861" i="20"/>
  <c r="K923" i="20"/>
  <c r="K814" i="20"/>
  <c r="K858" i="20"/>
  <c r="K914" i="20"/>
  <c r="K807" i="20"/>
  <c r="K851" i="20"/>
  <c r="K907" i="20"/>
  <c r="K1079" i="20"/>
  <c r="K956" i="20"/>
  <c r="K1008" i="20"/>
  <c r="K1083" i="20"/>
  <c r="K949" i="20"/>
  <c r="K1005" i="20"/>
  <c r="K1055" i="20"/>
  <c r="K946" i="20"/>
  <c r="K998" i="20"/>
  <c r="K1059" i="20"/>
  <c r="K1084" i="20"/>
  <c r="K1073" i="20"/>
  <c r="K1050" i="20"/>
  <c r="K1105" i="20"/>
  <c r="K1150" i="20"/>
  <c r="K1127" i="20"/>
  <c r="K1112" i="20"/>
  <c r="K1173" i="20"/>
  <c r="K97" i="20"/>
  <c r="K23" i="20"/>
  <c r="E200" i="20"/>
  <c r="E69" i="20"/>
  <c r="E961" i="20"/>
  <c r="E468" i="20"/>
  <c r="E73" i="20"/>
  <c r="H532" i="20"/>
  <c r="E723" i="20"/>
  <c r="H449" i="20"/>
  <c r="E634" i="20"/>
  <c r="E316" i="20"/>
  <c r="E123" i="20"/>
  <c r="E378" i="20"/>
  <c r="K153" i="20"/>
  <c r="K135" i="20"/>
  <c r="K54" i="20"/>
  <c r="K38" i="20"/>
  <c r="K22" i="20"/>
  <c r="K6" i="20"/>
  <c r="H309" i="20"/>
  <c r="H423" i="20"/>
  <c r="H485" i="20"/>
  <c r="H832" i="20"/>
  <c r="H1140" i="20"/>
  <c r="K57" i="20"/>
  <c r="K33" i="20"/>
  <c r="K17" i="20"/>
  <c r="K115" i="20"/>
  <c r="K52" i="20"/>
  <c r="K20" i="20"/>
  <c r="K90" i="20"/>
  <c r="K126" i="20"/>
  <c r="K162" i="20"/>
  <c r="K262" i="20"/>
  <c r="K187" i="20"/>
  <c r="K68" i="20"/>
  <c r="K104" i="20"/>
  <c r="K144" i="20"/>
  <c r="K181" i="20"/>
  <c r="K592" i="20"/>
  <c r="K254" i="20"/>
  <c r="K194" i="20"/>
  <c r="K330" i="20"/>
  <c r="K192" i="20"/>
  <c r="K350" i="20"/>
  <c r="K418" i="20"/>
  <c r="K410" i="20"/>
  <c r="K207" i="20"/>
  <c r="K243" i="20"/>
  <c r="K279" i="20"/>
  <c r="K315" i="20"/>
  <c r="K355" i="20"/>
  <c r="K391" i="20"/>
  <c r="K452" i="20"/>
  <c r="K596" i="20"/>
  <c r="K200" i="20"/>
  <c r="K236" i="20"/>
  <c r="K272" i="20"/>
  <c r="K312" i="20"/>
  <c r="K348" i="20"/>
  <c r="K384" i="20"/>
  <c r="K420" i="20"/>
  <c r="K552" i="20"/>
  <c r="K729" i="20"/>
  <c r="K225" i="20"/>
  <c r="K269" i="20"/>
  <c r="K309" i="20"/>
  <c r="K349" i="20"/>
  <c r="K397" i="20"/>
  <c r="K476" i="20"/>
  <c r="K636" i="20"/>
  <c r="K449" i="20"/>
  <c r="K489" i="20"/>
  <c r="K537" i="20"/>
  <c r="K593" i="20"/>
  <c r="K637" i="20"/>
  <c r="K681" i="20"/>
  <c r="K438" i="20"/>
  <c r="K486" i="20"/>
  <c r="K530" i="20"/>
  <c r="K586" i="20"/>
  <c r="K630" i="20"/>
  <c r="K678" i="20"/>
  <c r="K423" i="20"/>
  <c r="K471" i="20"/>
  <c r="K515" i="20"/>
  <c r="K571" i="20"/>
  <c r="K615" i="20"/>
  <c r="K663" i="20"/>
  <c r="K789" i="20"/>
  <c r="K718" i="20"/>
  <c r="K762" i="20"/>
  <c r="K868" i="20"/>
  <c r="K711" i="20"/>
  <c r="K759" i="20"/>
  <c r="K856" i="20"/>
  <c r="K708" i="20"/>
  <c r="K752" i="20"/>
  <c r="K828" i="20"/>
  <c r="K821" i="20"/>
  <c r="K865" i="20"/>
  <c r="K939" i="20"/>
  <c r="K818" i="20"/>
  <c r="K866" i="20"/>
  <c r="K927" i="20"/>
  <c r="K811" i="20"/>
  <c r="K855" i="20"/>
  <c r="K911" i="20"/>
  <c r="K1180" i="20"/>
  <c r="K960" i="20"/>
  <c r="K1012" i="20"/>
  <c r="K1099" i="20"/>
  <c r="K953" i="20"/>
  <c r="K1009" i="20"/>
  <c r="K1071" i="20"/>
  <c r="K950" i="20"/>
  <c r="K1006" i="20"/>
  <c r="K1075" i="20"/>
  <c r="K1088" i="20"/>
  <c r="K1077" i="20"/>
  <c r="K1058" i="20"/>
  <c r="K1121" i="20"/>
  <c r="K1154" i="20"/>
  <c r="K1135" i="20"/>
  <c r="K1120" i="20"/>
  <c r="K1177" i="20"/>
  <c r="K89" i="20"/>
  <c r="K19" i="20"/>
  <c r="H94" i="20"/>
  <c r="H212" i="20"/>
  <c r="H321" i="20"/>
  <c r="H346" i="20"/>
  <c r="H367" i="20"/>
  <c r="H543" i="20"/>
  <c r="H540" i="20"/>
  <c r="H784" i="20"/>
  <c r="H830" i="20"/>
  <c r="H961" i="20"/>
  <c r="H994" i="20"/>
  <c r="H1062" i="20"/>
  <c r="H133" i="20"/>
  <c r="H1142" i="20"/>
  <c r="H72" i="20"/>
  <c r="H98" i="20"/>
  <c r="H340" i="20"/>
  <c r="H405" i="20"/>
  <c r="H350" i="20"/>
  <c r="H371" i="20"/>
  <c r="H627" i="20"/>
  <c r="H572" i="20"/>
  <c r="H577" i="20"/>
  <c r="H717" i="20"/>
  <c r="H846" i="20"/>
  <c r="H1049" i="20"/>
  <c r="H947" i="20"/>
  <c r="H1074" i="20"/>
  <c r="H1154" i="20"/>
  <c r="H63" i="20"/>
  <c r="G179" i="20"/>
  <c r="J952" i="20"/>
  <c r="H80" i="20"/>
  <c r="H174" i="20"/>
  <c r="H368" i="20"/>
  <c r="H470" i="20"/>
  <c r="H474" i="20"/>
  <c r="H383" i="20"/>
  <c r="H635" i="20"/>
  <c r="H656" i="20"/>
  <c r="H605" i="20"/>
  <c r="H725" i="20"/>
  <c r="H863" i="20"/>
  <c r="H813" i="20"/>
  <c r="H983" i="20"/>
  <c r="H1095" i="20"/>
  <c r="H1158" i="20"/>
  <c r="G330" i="20"/>
  <c r="E7" i="19"/>
  <c r="O9" i="9" s="1"/>
  <c r="H28" i="20"/>
  <c r="H104" i="20"/>
  <c r="H183" i="20"/>
  <c r="H658" i="20"/>
  <c r="H518" i="20"/>
  <c r="H602" i="20"/>
  <c r="H590" i="20"/>
  <c r="H639" i="20"/>
  <c r="H660" i="20"/>
  <c r="H711" i="20"/>
  <c r="H757" i="20"/>
  <c r="H867" i="20"/>
  <c r="H893" i="20"/>
  <c r="H987" i="20"/>
  <c r="H1056" i="20"/>
  <c r="H95" i="20"/>
  <c r="G545" i="20"/>
  <c r="F6" i="19"/>
  <c r="Y13" i="9"/>
  <c r="H569" i="20"/>
  <c r="H56" i="20"/>
  <c r="H12" i="20"/>
  <c r="H179" i="20"/>
  <c r="H408" i="20"/>
  <c r="H197" i="20"/>
  <c r="H222" i="20"/>
  <c r="H618" i="20"/>
  <c r="H795" i="20"/>
  <c r="H898" i="20"/>
  <c r="H668" i="20"/>
  <c r="H727" i="20"/>
  <c r="H985" i="20"/>
  <c r="H899" i="20"/>
  <c r="H897" i="20"/>
  <c r="H932" i="20"/>
  <c r="H1060" i="20"/>
  <c r="G546" i="20"/>
  <c r="K1034" i="20"/>
  <c r="K1048" i="20"/>
  <c r="K1080" i="20"/>
  <c r="K1129" i="20"/>
  <c r="K1069" i="20"/>
  <c r="K1101" i="20"/>
  <c r="K1062" i="20"/>
  <c r="K1094" i="20"/>
  <c r="K1106" i="20"/>
  <c r="K1138" i="20"/>
  <c r="K1170" i="20"/>
  <c r="K1131" i="20"/>
  <c r="K1163" i="20"/>
  <c r="K1128" i="20"/>
  <c r="K1160" i="20"/>
  <c r="K1182" i="20"/>
  <c r="K113" i="20"/>
  <c r="K51" i="20"/>
  <c r="K15" i="20"/>
  <c r="F7" i="19"/>
  <c r="O44" i="8"/>
  <c r="O28" i="8"/>
  <c r="O35" i="8"/>
  <c r="O19" i="8"/>
  <c r="H262" i="20"/>
  <c r="H456" i="20"/>
  <c r="H761" i="20"/>
  <c r="H997" i="20"/>
  <c r="H1064" i="20"/>
  <c r="F121" i="20"/>
  <c r="G138" i="20"/>
  <c r="H89" i="20"/>
  <c r="H116" i="20"/>
  <c r="H169" i="20"/>
  <c r="H130" i="20"/>
  <c r="H163" i="20"/>
  <c r="H384" i="20"/>
  <c r="H420" i="20"/>
  <c r="H237" i="20"/>
  <c r="H357" i="20"/>
  <c r="H662" i="20"/>
  <c r="H270" i="20"/>
  <c r="H386" i="20"/>
  <c r="H203" i="20"/>
  <c r="H295" i="20"/>
  <c r="H419" i="20"/>
  <c r="H463" i="20"/>
  <c r="H551" i="20"/>
  <c r="H675" i="20"/>
  <c r="H488" i="20"/>
  <c r="H584" i="20"/>
  <c r="H755" i="20"/>
  <c r="H521" i="20"/>
  <c r="H617" i="20"/>
  <c r="H700" i="20"/>
  <c r="H870" i="20"/>
  <c r="H765" i="20"/>
  <c r="H730" i="20"/>
  <c r="H811" i="20"/>
  <c r="H907" i="20"/>
  <c r="H872" i="20"/>
  <c r="H849" i="20"/>
  <c r="H1013" i="20"/>
  <c r="H1038" i="20"/>
  <c r="H1027" i="20"/>
  <c r="H988" i="20"/>
  <c r="H1147" i="20"/>
  <c r="H1104" i="20"/>
  <c r="H1129" i="20"/>
  <c r="H1176" i="20"/>
  <c r="G120" i="20"/>
  <c r="J86" i="20"/>
  <c r="J42" i="20"/>
  <c r="J6" i="20"/>
  <c r="G531" i="20"/>
  <c r="G855" i="20"/>
  <c r="J968" i="20"/>
  <c r="H165" i="20"/>
  <c r="H382" i="20"/>
  <c r="H576" i="20"/>
  <c r="H722" i="20"/>
  <c r="H1034" i="20"/>
  <c r="H1172" i="20"/>
  <c r="H43" i="20"/>
  <c r="H153" i="20"/>
  <c r="H48" i="20"/>
  <c r="H20" i="20"/>
  <c r="H144" i="20"/>
  <c r="H173" i="20"/>
  <c r="H134" i="20"/>
  <c r="H208" i="20"/>
  <c r="H482" i="20"/>
  <c r="H498" i="20"/>
  <c r="H269" i="20"/>
  <c r="H361" i="20"/>
  <c r="H678" i="20"/>
  <c r="H302" i="20"/>
  <c r="H398" i="20"/>
  <c r="H207" i="20"/>
  <c r="H327" i="20"/>
  <c r="H430" i="20"/>
  <c r="H467" i="20"/>
  <c r="H583" i="20"/>
  <c r="H679" i="20"/>
  <c r="H492" i="20"/>
  <c r="H612" i="20"/>
  <c r="H771" i="20"/>
  <c r="H529" i="20"/>
  <c r="H649" i="20"/>
  <c r="H704" i="20"/>
  <c r="H886" i="20"/>
  <c r="H797" i="20"/>
  <c r="H734" i="20"/>
  <c r="H823" i="20"/>
  <c r="H1005" i="20"/>
  <c r="H876" i="20"/>
  <c r="H853" i="20"/>
  <c r="H938" i="20"/>
  <c r="H1046" i="20"/>
  <c r="H1035" i="20"/>
  <c r="H1024" i="20"/>
  <c r="H1163" i="20"/>
  <c r="H1123" i="20"/>
  <c r="H1165" i="20"/>
  <c r="H1184" i="20"/>
  <c r="H119" i="20"/>
  <c r="G153" i="20"/>
  <c r="G487" i="20"/>
  <c r="G959" i="20"/>
  <c r="F354" i="20"/>
  <c r="H546" i="20"/>
  <c r="H411" i="20"/>
  <c r="H489" i="20"/>
  <c r="H903" i="20"/>
  <c r="H980" i="20"/>
  <c r="G695" i="20"/>
  <c r="J152" i="20"/>
  <c r="H148" i="20"/>
  <c r="H392" i="20"/>
  <c r="H142" i="20"/>
  <c r="H240" i="20"/>
  <c r="H195" i="20"/>
  <c r="H626" i="20"/>
  <c r="H273" i="20"/>
  <c r="H393" i="20"/>
  <c r="H699" i="20"/>
  <c r="H306" i="20"/>
  <c r="H422" i="20"/>
  <c r="H211" i="20"/>
  <c r="H331" i="20"/>
  <c r="H558" i="20"/>
  <c r="H471" i="20"/>
  <c r="H591" i="20"/>
  <c r="H783" i="20"/>
  <c r="H496" i="20"/>
  <c r="H620" i="20"/>
  <c r="H441" i="20"/>
  <c r="H533" i="20"/>
  <c r="H657" i="20"/>
  <c r="H736" i="20"/>
  <c r="H969" i="20"/>
  <c r="H801" i="20"/>
  <c r="H766" i="20"/>
  <c r="H827" i="20"/>
  <c r="H1021" i="20"/>
  <c r="H908" i="20"/>
  <c r="H857" i="20"/>
  <c r="H942" i="20"/>
  <c r="H927" i="20"/>
  <c r="H1043" i="20"/>
  <c r="H1028" i="20"/>
  <c r="H1083" i="20"/>
  <c r="H1139" i="20"/>
  <c r="H1169" i="20"/>
  <c r="H143" i="20"/>
  <c r="G170" i="20"/>
  <c r="G444" i="20"/>
  <c r="G940" i="20"/>
  <c r="J97" i="20"/>
  <c r="G398" i="20"/>
  <c r="G646" i="20"/>
  <c r="H65" i="20"/>
  <c r="H112" i="20"/>
  <c r="H102" i="20"/>
  <c r="H450" i="20"/>
  <c r="H352" i="20"/>
  <c r="H233" i="20"/>
  <c r="H353" i="20"/>
  <c r="H534" i="20"/>
  <c r="H634" i="20"/>
  <c r="H291" i="20"/>
  <c r="H431" i="20"/>
  <c r="H547" i="20"/>
  <c r="H671" i="20"/>
  <c r="H739" i="20"/>
  <c r="H613" i="20"/>
  <c r="H696" i="20"/>
  <c r="H788" i="20"/>
  <c r="H878" i="20"/>
  <c r="H868" i="20"/>
  <c r="H817" i="20"/>
  <c r="H991" i="20"/>
  <c r="H1115" i="20"/>
  <c r="H1125" i="20"/>
  <c r="G351" i="20"/>
  <c r="G7" i="20"/>
  <c r="H129" i="20"/>
  <c r="H105" i="20"/>
  <c r="H68" i="20"/>
  <c r="H152" i="20"/>
  <c r="H642" i="20"/>
  <c r="H166" i="20"/>
  <c r="H272" i="20"/>
  <c r="H196" i="20"/>
  <c r="H594" i="20"/>
  <c r="H277" i="20"/>
  <c r="H397" i="20"/>
  <c r="H218" i="20"/>
  <c r="H310" i="20"/>
  <c r="H458" i="20"/>
  <c r="H243" i="20"/>
  <c r="H335" i="20"/>
  <c r="H574" i="20"/>
  <c r="H503" i="20"/>
  <c r="H599" i="20"/>
  <c r="H834" i="20"/>
  <c r="H528" i="20"/>
  <c r="H624" i="20"/>
  <c r="H445" i="20"/>
  <c r="H565" i="20"/>
  <c r="H661" i="20"/>
  <c r="H740" i="20"/>
  <c r="H709" i="20"/>
  <c r="H810" i="20"/>
  <c r="H770" i="20"/>
  <c r="H859" i="20"/>
  <c r="H1097" i="20"/>
  <c r="H912" i="20"/>
  <c r="H889" i="20"/>
  <c r="H946" i="20"/>
  <c r="H939" i="20"/>
  <c r="H928" i="20"/>
  <c r="H1032" i="20"/>
  <c r="H1091" i="20"/>
  <c r="H1136" i="20"/>
  <c r="H1110" i="20"/>
  <c r="H51" i="20"/>
  <c r="G185" i="20"/>
  <c r="K1178" i="20"/>
  <c r="K137" i="20"/>
  <c r="K73" i="20"/>
  <c r="F59" i="20"/>
  <c r="F1166" i="20"/>
  <c r="F1034" i="20"/>
  <c r="F968" i="20"/>
  <c r="F875" i="20"/>
  <c r="F1043" i="20"/>
  <c r="F854" i="20"/>
  <c r="F943" i="20"/>
  <c r="F841" i="20"/>
  <c r="F784" i="20"/>
  <c r="F700" i="20"/>
  <c r="F771" i="20"/>
  <c r="F904" i="20"/>
  <c r="F742" i="20"/>
  <c r="F729" i="20"/>
  <c r="F607" i="20"/>
  <c r="F523" i="20"/>
  <c r="F443" i="20"/>
  <c r="F1118" i="20"/>
  <c r="F970" i="20"/>
  <c r="F952" i="20"/>
  <c r="F863" i="20"/>
  <c r="F979" i="20"/>
  <c r="F850" i="20"/>
  <c r="F909" i="20"/>
  <c r="F825" i="20"/>
  <c r="F780" i="20"/>
  <c r="F688" i="20"/>
  <c r="F755" i="20"/>
  <c r="F888" i="20"/>
  <c r="F730" i="20"/>
  <c r="F683" i="20"/>
  <c r="F603" i="20"/>
  <c r="F511" i="20"/>
  <c r="F427" i="20"/>
  <c r="F1157" i="20"/>
  <c r="F922" i="20"/>
  <c r="F1015" i="20"/>
  <c r="F859" i="20"/>
  <c r="F931" i="20"/>
  <c r="F834" i="20"/>
  <c r="F905" i="20"/>
  <c r="F813" i="20"/>
  <c r="F764" i="20"/>
  <c r="F1035" i="20"/>
  <c r="F743" i="20"/>
  <c r="F824" i="20"/>
  <c r="F726" i="20"/>
  <c r="F671" i="20"/>
  <c r="F587" i="20"/>
  <c r="F507" i="20"/>
  <c r="F939" i="20"/>
  <c r="F39" i="20"/>
  <c r="F1171" i="20"/>
  <c r="F989" i="20"/>
  <c r="F891" i="20"/>
  <c r="F886" i="20"/>
  <c r="F889" i="20"/>
  <c r="F848" i="20"/>
  <c r="F828" i="20"/>
  <c r="F691" i="20"/>
  <c r="F694" i="20"/>
  <c r="F575" i="20"/>
  <c r="F459" i="20"/>
  <c r="F666" i="20"/>
  <c r="F622" i="20"/>
  <c r="F578" i="20"/>
  <c r="F538" i="20"/>
  <c r="F494" i="20"/>
  <c r="F450" i="20"/>
  <c r="F785" i="20"/>
  <c r="F669" i="20"/>
  <c r="F633" i="20"/>
  <c r="F601" i="20"/>
  <c r="F569" i="20"/>
  <c r="F537" i="20"/>
  <c r="F505" i="20"/>
  <c r="F473" i="20"/>
  <c r="F441" i="20"/>
  <c r="F672" i="20"/>
  <c r="F544" i="20"/>
  <c r="F421" i="20"/>
  <c r="F389" i="20"/>
  <c r="F357" i="20"/>
  <c r="F325" i="20"/>
  <c r="F293" i="20"/>
  <c r="F261" i="20"/>
  <c r="F229" i="20"/>
  <c r="F197" i="20"/>
  <c r="F604" i="20"/>
  <c r="F476" i="20"/>
  <c r="F404" i="20"/>
  <c r="F372" i="20"/>
  <c r="F340" i="20"/>
  <c r="F308" i="20"/>
  <c r="F1155" i="20"/>
  <c r="F941" i="20"/>
  <c r="F843" i="20"/>
  <c r="F882" i="20"/>
  <c r="F877" i="20"/>
  <c r="F796" i="20"/>
  <c r="F812" i="20"/>
  <c r="F794" i="20"/>
  <c r="F793" i="20"/>
  <c r="F571" i="20"/>
  <c r="F447" i="20"/>
  <c r="F658" i="20"/>
  <c r="F618" i="20"/>
  <c r="F574" i="20"/>
  <c r="F530" i="20"/>
  <c r="F490" i="20"/>
  <c r="F446" i="20"/>
  <c r="F753" i="20"/>
  <c r="F665" i="20"/>
  <c r="F629" i="20"/>
  <c r="F597" i="20"/>
  <c r="F565" i="20"/>
  <c r="F533" i="20"/>
  <c r="F501" i="20"/>
  <c r="F469" i="20"/>
  <c r="F437" i="20"/>
  <c r="F656" i="20"/>
  <c r="F528" i="20"/>
  <c r="F417" i="20"/>
  <c r="F385" i="20"/>
  <c r="F353" i="20"/>
  <c r="F321" i="20"/>
  <c r="F289" i="20"/>
  <c r="F257" i="20"/>
  <c r="F225" i="20"/>
  <c r="F765" i="20"/>
  <c r="F588" i="20"/>
  <c r="F460" i="20"/>
  <c r="F400" i="20"/>
  <c r="F368" i="20"/>
  <c r="F336" i="20"/>
  <c r="F304" i="20"/>
  <c r="F1054" i="20"/>
  <c r="F925" i="20"/>
  <c r="F831" i="20"/>
  <c r="F866" i="20"/>
  <c r="F873" i="20"/>
  <c r="F752" i="20"/>
  <c r="F787" i="20"/>
  <c r="F790" i="20"/>
  <c r="F745" i="20"/>
  <c r="F555" i="20"/>
  <c r="F900" i="20"/>
  <c r="F654" i="20"/>
  <c r="F610" i="20"/>
  <c r="F570" i="20"/>
  <c r="F526" i="20"/>
  <c r="F482" i="20"/>
  <c r="F442" i="20"/>
  <c r="F737" i="20"/>
  <c r="F657" i="20"/>
  <c r="F625" i="20"/>
  <c r="F593" i="20"/>
  <c r="F561" i="20"/>
  <c r="F529" i="20"/>
  <c r="F497" i="20"/>
  <c r="F465" i="20"/>
  <c r="F433" i="20"/>
  <c r="F640" i="20"/>
  <c r="F512" i="20"/>
  <c r="F413" i="20"/>
  <c r="F381" i="20"/>
  <c r="F349" i="20"/>
  <c r="F317" i="20"/>
  <c r="F285" i="20"/>
  <c r="F253" i="20"/>
  <c r="F221" i="20"/>
  <c r="F701" i="20"/>
  <c r="F572" i="20"/>
  <c r="F444" i="20"/>
  <c r="F396" i="20"/>
  <c r="F364" i="20"/>
  <c r="F332" i="20"/>
  <c r="F300" i="20"/>
  <c r="F1085" i="20"/>
  <c r="F1016" i="20"/>
  <c r="F827" i="20"/>
  <c r="F822" i="20"/>
  <c r="F857" i="20"/>
  <c r="F748" i="20"/>
  <c r="F775" i="20"/>
  <c r="F774" i="20"/>
  <c r="F667" i="20"/>
  <c r="F543" i="20"/>
  <c r="F757" i="20"/>
  <c r="F650" i="20"/>
  <c r="F606" i="20"/>
  <c r="F562" i="20"/>
  <c r="F522" i="20"/>
  <c r="F478" i="20"/>
  <c r="F434" i="20"/>
  <c r="F721" i="20"/>
  <c r="F653" i="20"/>
  <c r="F621" i="20"/>
  <c r="F589" i="20"/>
  <c r="F557" i="20"/>
  <c r="F525" i="20"/>
  <c r="F493" i="20"/>
  <c r="F461" i="20"/>
  <c r="F429" i="20"/>
  <c r="F624" i="20"/>
  <c r="F496" i="20"/>
  <c r="F409" i="20"/>
  <c r="F377" i="20"/>
  <c r="F345" i="20"/>
  <c r="F313" i="20"/>
  <c r="F281" i="20"/>
  <c r="F249" i="20"/>
  <c r="F217" i="20"/>
  <c r="F684" i="20"/>
  <c r="F556" i="20"/>
  <c r="F428" i="20"/>
  <c r="F392" i="20"/>
  <c r="F360" i="20"/>
  <c r="F328" i="20"/>
  <c r="F296" i="20"/>
  <c r="F264" i="20"/>
  <c r="F232" i="20"/>
  <c r="F200" i="20"/>
  <c r="F600" i="20"/>
  <c r="F472" i="20"/>
  <c r="F403" i="20"/>
  <c r="F371" i="20"/>
  <c r="F339" i="20"/>
  <c r="F307" i="20"/>
  <c r="F275" i="20"/>
  <c r="F243" i="20"/>
  <c r="F211" i="20"/>
  <c r="F935" i="20"/>
  <c r="F802" i="20"/>
  <c r="F720" i="20"/>
  <c r="F758" i="20"/>
  <c r="F491" i="20"/>
  <c r="F638" i="20"/>
  <c r="F554" i="20"/>
  <c r="F466" i="20"/>
  <c r="F685" i="20"/>
  <c r="F613" i="20"/>
  <c r="F549" i="20"/>
  <c r="F485" i="20"/>
  <c r="F804" i="20"/>
  <c r="F464" i="20"/>
  <c r="F369" i="20"/>
  <c r="F305" i="20"/>
  <c r="F241" i="20"/>
  <c r="F652" i="20"/>
  <c r="F416" i="20"/>
  <c r="F352" i="20"/>
  <c r="F288" i="20"/>
  <c r="F252" i="20"/>
  <c r="F216" i="20"/>
  <c r="F648" i="20"/>
  <c r="F504" i="20"/>
  <c r="F407" i="20"/>
  <c r="F367" i="20"/>
  <c r="F331" i="20"/>
  <c r="F295" i="20"/>
  <c r="F259" i="20"/>
  <c r="F223" i="20"/>
  <c r="F644" i="20"/>
  <c r="F350" i="20"/>
  <c r="F374" i="20"/>
  <c r="F1182" i="20"/>
  <c r="F907" i="20"/>
  <c r="F1023" i="20"/>
  <c r="F716" i="20"/>
  <c r="F710" i="20"/>
  <c r="F479" i="20"/>
  <c r="F634" i="20"/>
  <c r="F546" i="20"/>
  <c r="F462" i="20"/>
  <c r="F681" i="20"/>
  <c r="F609" i="20"/>
  <c r="F545" i="20"/>
  <c r="F481" i="20"/>
  <c r="F781" i="20"/>
  <c r="F448" i="20"/>
  <c r="F365" i="20"/>
  <c r="F301" i="20"/>
  <c r="F237" i="20"/>
  <c r="F636" i="20"/>
  <c r="F412" i="20"/>
  <c r="F348" i="20"/>
  <c r="F284" i="20"/>
  <c r="F248" i="20"/>
  <c r="F212" i="20"/>
  <c r="F632" i="20"/>
  <c r="F488" i="20"/>
  <c r="F399" i="20"/>
  <c r="F363" i="20"/>
  <c r="F327" i="20"/>
  <c r="F291" i="20"/>
  <c r="F255" i="20"/>
  <c r="F219" i="20"/>
  <c r="F580" i="20"/>
  <c r="F676" i="20"/>
  <c r="F358" i="20"/>
  <c r="F310" i="20"/>
  <c r="F192" i="20"/>
  <c r="F334" i="20"/>
  <c r="F206" i="20"/>
  <c r="F322" i="20"/>
  <c r="F165" i="20"/>
  <c r="F218" i="20"/>
  <c r="F160" i="20"/>
  <c r="F128" i="20"/>
  <c r="F96" i="20"/>
  <c r="F64" i="20"/>
  <c r="F210" i="20"/>
  <c r="F362" i="20"/>
  <c r="F174" i="20"/>
  <c r="F142" i="20"/>
  <c r="F110" i="20"/>
  <c r="F78" i="20"/>
  <c r="F1144" i="20"/>
  <c r="F895" i="20"/>
  <c r="F1007" i="20"/>
  <c r="F876" i="20"/>
  <c r="F698" i="20"/>
  <c r="F475" i="20"/>
  <c r="F626" i="20"/>
  <c r="F542" i="20"/>
  <c r="F458" i="20"/>
  <c r="F673" i="20"/>
  <c r="F605" i="20"/>
  <c r="F541" i="20"/>
  <c r="F477" i="20"/>
  <c r="F717" i="20"/>
  <c r="F432" i="20"/>
  <c r="F361" i="20"/>
  <c r="F297" i="20"/>
  <c r="F233" i="20"/>
  <c r="F620" i="20"/>
  <c r="F408" i="20"/>
  <c r="F344" i="20"/>
  <c r="F280" i="20"/>
  <c r="F244" i="20"/>
  <c r="F208" i="20"/>
  <c r="F616" i="20"/>
  <c r="F456" i="20"/>
  <c r="F395" i="20"/>
  <c r="F359" i="20"/>
  <c r="F323" i="20"/>
  <c r="F287" i="20"/>
  <c r="F251" i="20"/>
  <c r="F215" i="20"/>
  <c r="F516" i="20"/>
  <c r="F612" i="20"/>
  <c r="F660" i="20"/>
  <c r="F294" i="20"/>
  <c r="F188" i="20"/>
  <c r="F318" i="20"/>
  <c r="F194" i="20"/>
  <c r="F290" i="20"/>
  <c r="F161" i="20"/>
  <c r="F193" i="20"/>
  <c r="F156" i="20"/>
  <c r="F124" i="20"/>
  <c r="F92" i="20"/>
  <c r="F733" i="20"/>
  <c r="F191" i="20"/>
  <c r="F330" i="20"/>
  <c r="F170" i="20"/>
  <c r="F138" i="20"/>
  <c r="F106" i="20"/>
  <c r="F74" i="20"/>
  <c r="F1069" i="20"/>
  <c r="F811" i="20"/>
  <c r="F845" i="20"/>
  <c r="F739" i="20"/>
  <c r="F651" i="20"/>
  <c r="F709" i="20"/>
  <c r="F602" i="20"/>
  <c r="F514" i="20"/>
  <c r="F430" i="20"/>
  <c r="F649" i="20"/>
  <c r="F585" i="20"/>
  <c r="F521" i="20"/>
  <c r="F457" i="20"/>
  <c r="F608" i="20"/>
  <c r="F405" i="20"/>
  <c r="F341" i="20"/>
  <c r="F277" i="20"/>
  <c r="F213" i="20"/>
  <c r="F540" i="20"/>
  <c r="F388" i="20"/>
  <c r="F324" i="20"/>
  <c r="F276" i="20"/>
  <c r="F240" i="20"/>
  <c r="F204" i="20"/>
  <c r="F584" i="20"/>
  <c r="F440" i="20"/>
  <c r="F391" i="20"/>
  <c r="F355" i="20"/>
  <c r="F319" i="20"/>
  <c r="F283" i="20"/>
  <c r="F247" i="20"/>
  <c r="F207" i="20"/>
  <c r="F452" i="20"/>
  <c r="F548" i="20"/>
  <c r="F532" i="20"/>
  <c r="F278" i="20"/>
  <c r="F184" i="20"/>
  <c r="F302" i="20"/>
  <c r="F190" i="20"/>
  <c r="F258" i="20"/>
  <c r="F564" i="20"/>
  <c r="F185" i="20"/>
  <c r="F152" i="20"/>
  <c r="F120" i="20"/>
  <c r="F88" i="20"/>
  <c r="F500" i="20"/>
  <c r="F183" i="20"/>
  <c r="F298" i="20"/>
  <c r="F166" i="20"/>
  <c r="F134" i="20"/>
  <c r="F102" i="20"/>
  <c r="F70" i="20"/>
  <c r="F56" i="20"/>
  <c r="F71" i="20"/>
  <c r="F127" i="20"/>
  <c r="F143" i="20"/>
  <c r="F951" i="20"/>
  <c r="F732" i="20"/>
  <c r="F539" i="20"/>
  <c r="F558" i="20"/>
  <c r="F689" i="20"/>
  <c r="F553" i="20"/>
  <c r="F425" i="20"/>
  <c r="F373" i="20"/>
  <c r="F245" i="20"/>
  <c r="F420" i="20"/>
  <c r="F292" i="20"/>
  <c r="F220" i="20"/>
  <c r="F520" i="20"/>
  <c r="F375" i="20"/>
  <c r="F299" i="20"/>
  <c r="F227" i="20"/>
  <c r="F366" i="20"/>
  <c r="F342" i="20"/>
  <c r="F596" i="20"/>
  <c r="F222" i="20"/>
  <c r="F179" i="20"/>
  <c r="F177" i="20"/>
  <c r="F136" i="20"/>
  <c r="F80" i="20"/>
  <c r="F242" i="20"/>
  <c r="F202" i="20"/>
  <c r="F130" i="20"/>
  <c r="F86" i="20"/>
  <c r="F36" i="20"/>
  <c r="F79" i="20"/>
  <c r="F103" i="20"/>
  <c r="F119" i="20"/>
  <c r="F1099" i="20"/>
  <c r="F723" i="20"/>
  <c r="F693" i="20"/>
  <c r="F510" i="20"/>
  <c r="F645" i="20"/>
  <c r="F517" i="20"/>
  <c r="F592" i="20"/>
  <c r="F337" i="20"/>
  <c r="F209" i="20"/>
  <c r="F384" i="20"/>
  <c r="F272" i="20"/>
  <c r="F196" i="20"/>
  <c r="F424" i="20"/>
  <c r="F351" i="20"/>
  <c r="F279" i="20"/>
  <c r="F203" i="20"/>
  <c r="F484" i="20"/>
  <c r="F326" i="20"/>
  <c r="F468" i="20"/>
  <c r="F186" i="20"/>
  <c r="F173" i="20"/>
  <c r="F176" i="20"/>
  <c r="F132" i="20"/>
  <c r="F76" i="20"/>
  <c r="F175" i="20"/>
  <c r="F189" i="20"/>
  <c r="F126" i="20"/>
  <c r="F82" i="20"/>
  <c r="F16" i="20"/>
  <c r="F48" i="20"/>
  <c r="F60" i="20"/>
  <c r="F914" i="20"/>
  <c r="F711" i="20"/>
  <c r="F674" i="20"/>
  <c r="F506" i="20"/>
  <c r="F641" i="20"/>
  <c r="F513" i="20"/>
  <c r="F576" i="20"/>
  <c r="F333" i="20"/>
  <c r="F205" i="20"/>
  <c r="F380" i="20"/>
  <c r="F268" i="20"/>
  <c r="F749" i="20"/>
  <c r="F419" i="20"/>
  <c r="F347" i="20"/>
  <c r="F271" i="20"/>
  <c r="F199" i="20"/>
  <c r="F422" i="20"/>
  <c r="F262" i="20"/>
  <c r="F402" i="20"/>
  <c r="F182" i="20"/>
  <c r="F169" i="20"/>
  <c r="F172" i="20"/>
  <c r="F116" i="20"/>
  <c r="F72" i="20"/>
  <c r="F171" i="20"/>
  <c r="F181" i="20"/>
  <c r="F122" i="20"/>
  <c r="F66" i="20"/>
  <c r="F28" i="20"/>
  <c r="F159" i="20"/>
  <c r="F1080" i="20"/>
  <c r="F707" i="20"/>
  <c r="F590" i="20"/>
  <c r="F617" i="20"/>
  <c r="F445" i="20"/>
  <c r="F273" i="20"/>
  <c r="F376" i="20"/>
  <c r="F228" i="20"/>
  <c r="F411" i="20"/>
  <c r="F303" i="20"/>
  <c r="F414" i="20"/>
  <c r="F246" i="20"/>
  <c r="F254" i="20"/>
  <c r="F346" i="20"/>
  <c r="F140" i="20"/>
  <c r="F338" i="20"/>
  <c r="F162" i="20"/>
  <c r="F94" i="20"/>
  <c r="F44" i="20"/>
  <c r="F9" i="20"/>
  <c r="F137" i="20"/>
  <c r="F163" i="20"/>
  <c r="F1063" i="20"/>
  <c r="F762" i="20"/>
  <c r="F586" i="20"/>
  <c r="F581" i="20"/>
  <c r="F560" i="20"/>
  <c r="F269" i="20"/>
  <c r="F356" i="20"/>
  <c r="F224" i="20"/>
  <c r="F387" i="20"/>
  <c r="F267" i="20"/>
  <c r="F398" i="20"/>
  <c r="F230" i="20"/>
  <c r="F238" i="20"/>
  <c r="F314" i="20"/>
  <c r="F112" i="20"/>
  <c r="F306" i="20"/>
  <c r="F158" i="20"/>
  <c r="F90" i="20"/>
  <c r="F32" i="20"/>
  <c r="F95" i="20"/>
  <c r="F53" i="20"/>
  <c r="F65" i="20"/>
  <c r="F89" i="20"/>
  <c r="F113" i="20"/>
  <c r="F1075" i="20"/>
  <c r="F639" i="20"/>
  <c r="F498" i="20"/>
  <c r="F577" i="20"/>
  <c r="F480" i="20"/>
  <c r="F265" i="20"/>
  <c r="F320" i="20"/>
  <c r="F680" i="20"/>
  <c r="F383" i="20"/>
  <c r="F263" i="20"/>
  <c r="F382" i="20"/>
  <c r="F214" i="20"/>
  <c r="F178" i="20"/>
  <c r="F282" i="20"/>
  <c r="F108" i="20"/>
  <c r="F274" i="20"/>
  <c r="F154" i="20"/>
  <c r="F20" i="20"/>
  <c r="F17" i="20"/>
  <c r="F29" i="20"/>
  <c r="F41" i="20"/>
  <c r="F898" i="20"/>
  <c r="F635" i="20"/>
  <c r="F474" i="20"/>
  <c r="F573" i="20"/>
  <c r="F401" i="20"/>
  <c r="F201" i="20"/>
  <c r="F316" i="20"/>
  <c r="F664" i="20"/>
  <c r="F379" i="20"/>
  <c r="F239" i="20"/>
  <c r="F406" i="20"/>
  <c r="F198" i="20"/>
  <c r="F628" i="20"/>
  <c r="F250" i="20"/>
  <c r="F104" i="20"/>
  <c r="F167" i="20"/>
  <c r="F150" i="20"/>
  <c r="F8" i="20"/>
  <c r="F105" i="20"/>
  <c r="F129" i="20"/>
  <c r="F153" i="20"/>
  <c r="F10" i="20"/>
  <c r="F18" i="20"/>
  <c r="F26" i="20"/>
  <c r="F34" i="20"/>
  <c r="F42" i="20"/>
  <c r="F50" i="20"/>
  <c r="F58" i="20"/>
  <c r="F67" i="20"/>
  <c r="F83" i="20"/>
  <c r="F99" i="20"/>
  <c r="F619" i="20"/>
  <c r="F509" i="20"/>
  <c r="F668" i="20"/>
  <c r="F568" i="20"/>
  <c r="F235" i="20"/>
  <c r="F180" i="20"/>
  <c r="F168" i="20"/>
  <c r="F868" i="20"/>
  <c r="F670" i="20"/>
  <c r="F489" i="20"/>
  <c r="F524" i="20"/>
  <c r="F552" i="20"/>
  <c r="F231" i="20"/>
  <c r="F370" i="20"/>
  <c r="F164" i="20"/>
  <c r="F436" i="20"/>
  <c r="F49" i="20"/>
  <c r="F57" i="20"/>
  <c r="F642" i="20"/>
  <c r="F453" i="20"/>
  <c r="F508" i="20"/>
  <c r="F536" i="20"/>
  <c r="F195" i="20"/>
  <c r="F286" i="20"/>
  <c r="F148" i="20"/>
  <c r="F266" i="20"/>
  <c r="F594" i="20"/>
  <c r="F449" i="20"/>
  <c r="F492" i="20"/>
  <c r="F415" i="20"/>
  <c r="F797" i="20"/>
  <c r="F270" i="20"/>
  <c r="F144" i="20"/>
  <c r="F234" i="20"/>
  <c r="F87" i="20"/>
  <c r="F818" i="20"/>
  <c r="F397" i="20"/>
  <c r="F343" i="20"/>
  <c r="F410" i="20"/>
  <c r="F146" i="20"/>
  <c r="F40" i="20"/>
  <c r="F111" i="20"/>
  <c r="F33" i="20"/>
  <c r="F97" i="20"/>
  <c r="F14" i="20"/>
  <c r="F91" i="20"/>
  <c r="F107" i="20"/>
  <c r="F131" i="20"/>
  <c r="F155" i="20"/>
  <c r="F809" i="20"/>
  <c r="F393" i="20"/>
  <c r="F335" i="20"/>
  <c r="F226" i="20"/>
  <c r="F118" i="20"/>
  <c r="F151" i="20"/>
  <c r="F13" i="20"/>
  <c r="F45" i="20"/>
  <c r="F6" i="20"/>
  <c r="F75" i="20"/>
  <c r="F912" i="20"/>
  <c r="F329" i="20"/>
  <c r="F315" i="20"/>
  <c r="F187" i="20"/>
  <c r="F114" i="20"/>
  <c r="F24" i="20"/>
  <c r="F25" i="20"/>
  <c r="F37" i="20"/>
  <c r="F61" i="20"/>
  <c r="F81" i="20"/>
  <c r="F62" i="20"/>
  <c r="F123" i="20"/>
  <c r="F7" i="20"/>
  <c r="F864" i="20"/>
  <c r="F309" i="20"/>
  <c r="F311" i="20"/>
  <c r="F394" i="20"/>
  <c r="F98" i="20"/>
  <c r="F54" i="20"/>
  <c r="F147" i="20"/>
  <c r="F426" i="20"/>
  <c r="F312" i="20"/>
  <c r="F390" i="20"/>
  <c r="F100" i="20"/>
  <c r="F46" i="20"/>
  <c r="F820" i="20"/>
  <c r="F260" i="20"/>
  <c r="F418" i="20"/>
  <c r="F84" i="20"/>
  <c r="F12" i="20"/>
  <c r="F52" i="20"/>
  <c r="F30" i="20"/>
  <c r="G41" i="20"/>
  <c r="G18" i="20"/>
  <c r="G50" i="20"/>
  <c r="G34" i="20"/>
  <c r="G1159" i="20"/>
  <c r="G1170" i="20"/>
  <c r="G1106" i="20"/>
  <c r="G1117" i="20"/>
  <c r="G1069" i="20"/>
  <c r="G1084" i="20"/>
  <c r="G1103" i="20"/>
  <c r="G1086" i="20"/>
  <c r="G993" i="20"/>
  <c r="G929" i="20"/>
  <c r="G1016" i="20"/>
  <c r="G952" i="20"/>
  <c r="G916" i="20"/>
  <c r="G1035" i="20"/>
  <c r="G1003" i="20"/>
  <c r="G971" i="20"/>
  <c r="G939" i="20"/>
  <c r="G1022" i="20"/>
  <c r="G910" i="20"/>
  <c r="G878" i="20"/>
  <c r="G846" i="20"/>
  <c r="G814" i="20"/>
  <c r="G970" i="20"/>
  <c r="G897" i="20"/>
  <c r="G865" i="20"/>
  <c r="G833" i="20"/>
  <c r="G1090" i="20"/>
  <c r="G934" i="20"/>
  <c r="G888" i="20"/>
  <c r="G856" i="20"/>
  <c r="G824" i="20"/>
  <c r="G930" i="20"/>
  <c r="G799" i="20"/>
  <c r="G767" i="20"/>
  <c r="G735" i="20"/>
  <c r="G703" i="20"/>
  <c r="G883" i="20"/>
  <c r="G790" i="20"/>
  <c r="G758" i="20"/>
  <c r="G726" i="20"/>
  <c r="G694" i="20"/>
  <c r="G863" i="20"/>
  <c r="G785" i="20"/>
  <c r="G753" i="20"/>
  <c r="G721" i="20"/>
  <c r="G689" i="20"/>
  <c r="G720" i="20"/>
  <c r="G666" i="20"/>
  <c r="G634" i="20"/>
  <c r="G602" i="20"/>
  <c r="G570" i="20"/>
  <c r="G538" i="20"/>
  <c r="G506" i="20"/>
  <c r="G474" i="20"/>
  <c r="G442" i="20"/>
  <c r="G780" i="20"/>
  <c r="G677" i="20"/>
  <c r="G645" i="20"/>
  <c r="G613" i="20"/>
  <c r="G581" i="20"/>
  <c r="G549" i="20"/>
  <c r="G517" i="20"/>
  <c r="G485" i="20"/>
  <c r="G453" i="20"/>
  <c r="G891" i="20"/>
  <c r="G696" i="20"/>
  <c r="G656" i="20"/>
  <c r="G624" i="20"/>
  <c r="G592" i="20"/>
  <c r="G560" i="20"/>
  <c r="G528" i="20"/>
  <c r="G496" i="20"/>
  <c r="G464" i="20"/>
  <c r="G432" i="20"/>
  <c r="G631" i="20"/>
  <c r="G503" i="20"/>
  <c r="G412" i="20"/>
  <c r="G380" i="20"/>
  <c r="G348" i="20"/>
  <c r="G316" i="20"/>
  <c r="G284" i="20"/>
  <c r="G252" i="20"/>
  <c r="G220" i="20"/>
  <c r="G772" i="20"/>
  <c r="G579" i="20"/>
  <c r="G451" i="20"/>
  <c r="G395" i="20"/>
  <c r="G363" i="20"/>
  <c r="G1171" i="20"/>
  <c r="G1166" i="20"/>
  <c r="G1165" i="20"/>
  <c r="G1116" i="20"/>
  <c r="G1144" i="20"/>
  <c r="G1175" i="20"/>
  <c r="G1055" i="20"/>
  <c r="G997" i="20"/>
  <c r="G917" i="20"/>
  <c r="G1000" i="20"/>
  <c r="G936" i="20"/>
  <c r="G1062" i="20"/>
  <c r="G1015" i="20"/>
  <c r="G979" i="20"/>
  <c r="G943" i="20"/>
  <c r="G1006" i="20"/>
  <c r="G902" i="20"/>
  <c r="G866" i="20"/>
  <c r="G830" i="20"/>
  <c r="G1018" i="20"/>
  <c r="G905" i="20"/>
  <c r="G869" i="20"/>
  <c r="G829" i="20"/>
  <c r="G1030" i="20"/>
  <c r="G908" i="20"/>
  <c r="G872" i="20"/>
  <c r="G836" i="20"/>
  <c r="G1152" i="20"/>
  <c r="G807" i="20"/>
  <c r="G763" i="20"/>
  <c r="G727" i="20"/>
  <c r="G691" i="20"/>
  <c r="G819" i="20"/>
  <c r="G770" i="20"/>
  <c r="G734" i="20"/>
  <c r="G698" i="20"/>
  <c r="G847" i="20"/>
  <c r="G777" i="20"/>
  <c r="G741" i="20"/>
  <c r="G705" i="20"/>
  <c r="G768" i="20"/>
  <c r="G674" i="20"/>
  <c r="G638" i="20"/>
  <c r="G1155" i="20"/>
  <c r="G1154" i="20"/>
  <c r="G1153" i="20"/>
  <c r="G1101" i="20"/>
  <c r="G1104" i="20"/>
  <c r="G1156" i="20"/>
  <c r="G1102" i="20"/>
  <c r="G981" i="20"/>
  <c r="G1120" i="20"/>
  <c r="G988" i="20"/>
  <c r="G932" i="20"/>
  <c r="G1047" i="20"/>
  <c r="G1011" i="20"/>
  <c r="G975" i="20"/>
  <c r="G935" i="20"/>
  <c r="G990" i="20"/>
  <c r="G898" i="20"/>
  <c r="G862" i="20"/>
  <c r="G826" i="20"/>
  <c r="G1002" i="20"/>
  <c r="G901" i="20"/>
  <c r="G861" i="20"/>
  <c r="G825" i="20"/>
  <c r="G1014" i="20"/>
  <c r="G904" i="20"/>
  <c r="G868" i="20"/>
  <c r="G832" i="20"/>
  <c r="G994" i="20"/>
  <c r="G795" i="20"/>
  <c r="G759" i="20"/>
  <c r="G723" i="20"/>
  <c r="G1042" i="20"/>
  <c r="G803" i="20"/>
  <c r="G766" i="20"/>
  <c r="G730" i="20"/>
  <c r="G690" i="20"/>
  <c r="G831" i="20"/>
  <c r="G773" i="20"/>
  <c r="G737" i="20"/>
  <c r="G701" i="20"/>
  <c r="G752" i="20"/>
  <c r="G670" i="20"/>
  <c r="G1143" i="20"/>
  <c r="G1150" i="20"/>
  <c r="G1149" i="20"/>
  <c r="G1089" i="20"/>
  <c r="G1100" i="20"/>
  <c r="G1108" i="20"/>
  <c r="G1045" i="20"/>
  <c r="G977" i="20"/>
  <c r="G1066" i="20"/>
  <c r="G984" i="20"/>
  <c r="G928" i="20"/>
  <c r="G1043" i="20"/>
  <c r="G1007" i="20"/>
  <c r="G967" i="20"/>
  <c r="G931" i="20"/>
  <c r="G974" i="20"/>
  <c r="G894" i="20"/>
  <c r="G858" i="20"/>
  <c r="G822" i="20"/>
  <c r="G986" i="20"/>
  <c r="G893" i="20"/>
  <c r="G857" i="20"/>
  <c r="G821" i="20"/>
  <c r="G998" i="20"/>
  <c r="G900" i="20"/>
  <c r="G864" i="20"/>
  <c r="G828" i="20"/>
  <c r="G903" i="20"/>
  <c r="G791" i="20"/>
  <c r="G755" i="20"/>
  <c r="G719" i="20"/>
  <c r="G58" i="20"/>
  <c r="G1177" i="20"/>
  <c r="G1107" i="20"/>
  <c r="G1121" i="20"/>
  <c r="G1088" i="20"/>
  <c r="G1071" i="20"/>
  <c r="G961" i="20"/>
  <c r="G1004" i="20"/>
  <c r="G1168" i="20"/>
  <c r="G999" i="20"/>
  <c r="G951" i="20"/>
  <c r="G942" i="20"/>
  <c r="G870" i="20"/>
  <c r="G806" i="20"/>
  <c r="G889" i="20"/>
  <c r="G841" i="20"/>
  <c r="G966" i="20"/>
  <c r="G876" i="20"/>
  <c r="G812" i="20"/>
  <c r="G787" i="20"/>
  <c r="G739" i="20"/>
  <c r="G915" i="20"/>
  <c r="G782" i="20"/>
  <c r="G738" i="20"/>
  <c r="G1026" i="20"/>
  <c r="G793" i="20"/>
  <c r="G745" i="20"/>
  <c r="G693" i="20"/>
  <c r="G686" i="20"/>
  <c r="G642" i="20"/>
  <c r="G598" i="20"/>
  <c r="G562" i="20"/>
  <c r="G526" i="20"/>
  <c r="G490" i="20"/>
  <c r="G454" i="20"/>
  <c r="G843" i="20"/>
  <c r="G681" i="20"/>
  <c r="G641" i="20"/>
  <c r="G605" i="20"/>
  <c r="G569" i="20"/>
  <c r="G533" i="20"/>
  <c r="G497" i="20"/>
  <c r="G461" i="20"/>
  <c r="G425" i="20"/>
  <c r="G684" i="20"/>
  <c r="G648" i="20"/>
  <c r="G612" i="20"/>
  <c r="G576" i="20"/>
  <c r="G540" i="20"/>
  <c r="G504" i="20"/>
  <c r="G468" i="20"/>
  <c r="G428" i="20"/>
  <c r="G599" i="20"/>
  <c r="G455" i="20"/>
  <c r="G396" i="20"/>
  <c r="G360" i="20"/>
  <c r="G324" i="20"/>
  <c r="G288" i="20"/>
  <c r="G248" i="20"/>
  <c r="G212" i="20"/>
  <c r="G659" i="20"/>
  <c r="G515" i="20"/>
  <c r="G407" i="20"/>
  <c r="G371" i="20"/>
  <c r="G335" i="20"/>
  <c r="G303" i="20"/>
  <c r="G271" i="20"/>
  <c r="G239" i="20"/>
  <c r="G207" i="20"/>
  <c r="G655" i="20"/>
  <c r="G527" i="20"/>
  <c r="G418" i="20"/>
  <c r="G386" i="20"/>
  <c r="G354" i="20"/>
  <c r="G322" i="20"/>
  <c r="G290" i="20"/>
  <c r="G258" i="20"/>
  <c r="G226" i="20"/>
  <c r="G740" i="20"/>
  <c r="G373" i="20"/>
  <c r="G397" i="20"/>
  <c r="G361" i="20"/>
  <c r="G221" i="20"/>
  <c r="G409" i="20"/>
  <c r="G245" i="20"/>
  <c r="G177" i="20"/>
  <c r="G201" i="20"/>
  <c r="G164" i="20"/>
  <c r="G184" i="20"/>
  <c r="G147" i="20"/>
  <c r="G115" i="20"/>
  <c r="G83" i="20"/>
  <c r="G313" i="20"/>
  <c r="G166" i="20"/>
  <c r="G188" i="20"/>
  <c r="G149" i="20"/>
  <c r="G117" i="20"/>
  <c r="G85" i="20"/>
  <c r="G52" i="20"/>
  <c r="G64" i="20"/>
  <c r="G88" i="20"/>
  <c r="G112" i="20"/>
  <c r="G118" i="20"/>
  <c r="G1173" i="20"/>
  <c r="G1138" i="20"/>
  <c r="G1105" i="20"/>
  <c r="G1072" i="20"/>
  <c r="G1059" i="20"/>
  <c r="G949" i="20"/>
  <c r="G972" i="20"/>
  <c r="G1094" i="20"/>
  <c r="G995" i="20"/>
  <c r="G947" i="20"/>
  <c r="G926" i="20"/>
  <c r="G854" i="20"/>
  <c r="G802" i="20"/>
  <c r="G885" i="20"/>
  <c r="G837" i="20"/>
  <c r="G950" i="20"/>
  <c r="G860" i="20"/>
  <c r="G808" i="20"/>
  <c r="G783" i="20"/>
  <c r="G731" i="20"/>
  <c r="G899" i="20"/>
  <c r="G778" i="20"/>
  <c r="G722" i="20"/>
  <c r="G962" i="20"/>
  <c r="G789" i="20"/>
  <c r="G733" i="20"/>
  <c r="G946" i="20"/>
  <c r="G682" i="20"/>
  <c r="G630" i="20"/>
  <c r="G594" i="20"/>
  <c r="G558" i="20"/>
  <c r="G522" i="20"/>
  <c r="G486" i="20"/>
  <c r="G450" i="20"/>
  <c r="G796" i="20"/>
  <c r="G673" i="20"/>
  <c r="G637" i="20"/>
  <c r="G601" i="20"/>
  <c r="G565" i="20"/>
  <c r="G529" i="20"/>
  <c r="G493" i="20"/>
  <c r="G457" i="20"/>
  <c r="G827" i="20"/>
  <c r="G680" i="20"/>
  <c r="G644" i="20"/>
  <c r="G608" i="20"/>
  <c r="G572" i="20"/>
  <c r="G536" i="20"/>
  <c r="G500" i="20"/>
  <c r="G460" i="20"/>
  <c r="G424" i="20"/>
  <c r="G583" i="20"/>
  <c r="G439" i="20"/>
  <c r="G392" i="20"/>
  <c r="G356" i="20"/>
  <c r="G320" i="20"/>
  <c r="G280" i="20"/>
  <c r="G244" i="20"/>
  <c r="G208" i="20"/>
  <c r="G643" i="20"/>
  <c r="G499" i="20"/>
  <c r="G403" i="20"/>
  <c r="G367" i="20"/>
  <c r="G331" i="20"/>
  <c r="G299" i="20"/>
  <c r="G267" i="20"/>
  <c r="G235" i="20"/>
  <c r="G203" i="20"/>
  <c r="G639" i="20"/>
  <c r="G511" i="20"/>
  <c r="G414" i="20"/>
  <c r="G382" i="20"/>
  <c r="G350" i="20"/>
  <c r="G318" i="20"/>
  <c r="G286" i="20"/>
  <c r="G254" i="20"/>
  <c r="G222" i="20"/>
  <c r="G651" i="20"/>
  <c r="G357" i="20"/>
  <c r="G381" i="20"/>
  <c r="G333" i="20"/>
  <c r="G205" i="20"/>
  <c r="G377" i="20"/>
  <c r="G229" i="20"/>
  <c r="G571" i="20"/>
  <c r="G195" i="20"/>
  <c r="G507" i="20"/>
  <c r="G175" i="20"/>
  <c r="G143" i="20"/>
  <c r="G111" i="20"/>
  <c r="G79" i="20"/>
  <c r="G281" i="20"/>
  <c r="G635" i="20"/>
  <c r="G180" i="20"/>
  <c r="G145" i="20"/>
  <c r="G113" i="20"/>
  <c r="G81" i="20"/>
  <c r="G16" i="20"/>
  <c r="G28" i="20"/>
  <c r="G40" i="20"/>
  <c r="G1184" i="20"/>
  <c r="G1134" i="20"/>
  <c r="G1164" i="20"/>
  <c r="G1068" i="20"/>
  <c r="G1041" i="20"/>
  <c r="G945" i="20"/>
  <c r="G968" i="20"/>
  <c r="G1078" i="20"/>
  <c r="G991" i="20"/>
  <c r="G927" i="20"/>
  <c r="G914" i="20"/>
  <c r="G850" i="20"/>
  <c r="G1034" i="20"/>
  <c r="G881" i="20"/>
  <c r="G817" i="20"/>
  <c r="G918" i="20"/>
  <c r="G852" i="20"/>
  <c r="G804" i="20"/>
  <c r="G779" i="20"/>
  <c r="G715" i="20"/>
  <c r="G867" i="20"/>
  <c r="G774" i="20"/>
  <c r="G718" i="20"/>
  <c r="G911" i="20"/>
  <c r="G781" i="20"/>
  <c r="G729" i="20"/>
  <c r="G859" i="20"/>
  <c r="G678" i="20"/>
  <c r="G626" i="20"/>
  <c r="G590" i="20"/>
  <c r="G554" i="20"/>
  <c r="G518" i="20"/>
  <c r="G482" i="20"/>
  <c r="G446" i="20"/>
  <c r="G764" i="20"/>
  <c r="G669" i="20"/>
  <c r="G633" i="20"/>
  <c r="G597" i="20"/>
  <c r="G561" i="20"/>
  <c r="G525" i="20"/>
  <c r="G489" i="20"/>
  <c r="G449" i="20"/>
  <c r="G792" i="20"/>
  <c r="G676" i="20"/>
  <c r="G640" i="20"/>
  <c r="G604" i="20"/>
  <c r="G568" i="20"/>
  <c r="G532" i="20"/>
  <c r="G492" i="20"/>
  <c r="G456" i="20"/>
  <c r="G788" i="20"/>
  <c r="G567" i="20"/>
  <c r="G423" i="20"/>
  <c r="G388" i="20"/>
  <c r="G352" i="20"/>
  <c r="G312" i="20"/>
  <c r="G276" i="20"/>
  <c r="G240" i="20"/>
  <c r="G204" i="20"/>
  <c r="G627" i="20"/>
  <c r="G483" i="20"/>
  <c r="G399" i="20"/>
  <c r="G359" i="20"/>
  <c r="G327" i="20"/>
  <c r="G295" i="20"/>
  <c r="G263" i="20"/>
  <c r="G231" i="20"/>
  <c r="G199" i="20"/>
  <c r="G623" i="20"/>
  <c r="G495" i="20"/>
  <c r="G410" i="20"/>
  <c r="G378" i="20"/>
  <c r="G346" i="20"/>
  <c r="G314" i="20"/>
  <c r="G282" i="20"/>
  <c r="G250" i="20"/>
  <c r="G218" i="20"/>
  <c r="G587" i="20"/>
  <c r="G683" i="20"/>
  <c r="G365" i="20"/>
  <c r="G317" i="20"/>
  <c r="G191" i="20"/>
  <c r="G341" i="20"/>
  <c r="G213" i="20"/>
  <c r="G417" i="20"/>
  <c r="G194" i="20"/>
  <c r="G401" i="20"/>
  <c r="G171" i="20"/>
  <c r="G139" i="20"/>
  <c r="G107" i="20"/>
  <c r="G75" i="20"/>
  <c r="G249" i="20"/>
  <c r="G369" i="20"/>
  <c r="G173" i="20"/>
  <c r="G141" i="20"/>
  <c r="G109" i="20"/>
  <c r="G77" i="20"/>
  <c r="G104" i="20"/>
  <c r="G128" i="20"/>
  <c r="G152" i="20"/>
  <c r="G1180" i="20"/>
  <c r="G1122" i="20"/>
  <c r="G1085" i="20"/>
  <c r="G1056" i="20"/>
  <c r="G1029" i="20"/>
  <c r="G933" i="20"/>
  <c r="G956" i="20"/>
  <c r="G1039" i="20"/>
  <c r="G987" i="20"/>
  <c r="G923" i="20"/>
  <c r="G906" i="20"/>
  <c r="G842" i="20"/>
  <c r="G954" i="20"/>
  <c r="G877" i="20"/>
  <c r="G813" i="20"/>
  <c r="G912" i="20"/>
  <c r="G848" i="20"/>
  <c r="G887" i="20"/>
  <c r="G775" i="20"/>
  <c r="G711" i="20"/>
  <c r="G851" i="20"/>
  <c r="G762" i="20"/>
  <c r="G714" i="20"/>
  <c r="G895" i="20"/>
  <c r="G769" i="20"/>
  <c r="G725" i="20"/>
  <c r="G800" i="20"/>
  <c r="G662" i="20"/>
  <c r="G622" i="20"/>
  <c r="G586" i="20"/>
  <c r="G550" i="20"/>
  <c r="G514" i="20"/>
  <c r="G478" i="20"/>
  <c r="G438" i="20"/>
  <c r="G748" i="20"/>
  <c r="G665" i="20"/>
  <c r="G629" i="20"/>
  <c r="G593" i="20"/>
  <c r="G557" i="20"/>
  <c r="G521" i="20"/>
  <c r="G481" i="20"/>
  <c r="G445" i="20"/>
  <c r="G776" i="20"/>
  <c r="G672" i="20"/>
  <c r="G636" i="20"/>
  <c r="G600" i="20"/>
  <c r="G564" i="20"/>
  <c r="G524" i="20"/>
  <c r="G488" i="20"/>
  <c r="G452" i="20"/>
  <c r="G724" i="20"/>
  <c r="G551" i="20"/>
  <c r="G420" i="20"/>
  <c r="G384" i="20"/>
  <c r="G344" i="20"/>
  <c r="G308" i="20"/>
  <c r="G272" i="20"/>
  <c r="G236" i="20"/>
  <c r="G200" i="20"/>
  <c r="G611" i="20"/>
  <c r="G467" i="20"/>
  <c r="G391" i="20"/>
  <c r="G355" i="20"/>
  <c r="G323" i="20"/>
  <c r="G291" i="20"/>
  <c r="G259" i="20"/>
  <c r="G227" i="20"/>
  <c r="G875" i="20"/>
  <c r="G607" i="20"/>
  <c r="G479" i="20"/>
  <c r="G406" i="20"/>
  <c r="G374" i="20"/>
  <c r="G342" i="20"/>
  <c r="G310" i="20"/>
  <c r="G278" i="20"/>
  <c r="G246" i="20"/>
  <c r="G214" i="20"/>
  <c r="G523" i="20"/>
  <c r="G619" i="20"/>
  <c r="G349" i="20"/>
  <c r="G301" i="20"/>
  <c r="G187" i="20"/>
  <c r="G325" i="20"/>
  <c r="G197" i="20"/>
  <c r="G353" i="20"/>
  <c r="G186" i="20"/>
  <c r="G321" i="20"/>
  <c r="G167" i="20"/>
  <c r="G135" i="20"/>
  <c r="G103" i="20"/>
  <c r="G71" i="20"/>
  <c r="G217" i="20"/>
  <c r="G337" i="20"/>
  <c r="G169" i="20"/>
  <c r="G137" i="20"/>
  <c r="G105" i="20"/>
  <c r="G73" i="20"/>
  <c r="G36" i="20"/>
  <c r="G48" i="20"/>
  <c r="G60" i="20"/>
  <c r="G80" i="20"/>
  <c r="G122" i="20"/>
  <c r="G154" i="20"/>
  <c r="G158" i="20"/>
  <c r="G1111" i="20"/>
  <c r="G1160" i="20"/>
  <c r="G965" i="20"/>
  <c r="G920" i="20"/>
  <c r="G955" i="20"/>
  <c r="G874" i="20"/>
  <c r="G909" i="20"/>
  <c r="G982" i="20"/>
  <c r="G816" i="20"/>
  <c r="G743" i="20"/>
  <c r="G786" i="20"/>
  <c r="G1074" i="20"/>
  <c r="G749" i="20"/>
  <c r="G688" i="20"/>
  <c r="G606" i="20"/>
  <c r="G530" i="20"/>
  <c r="G458" i="20"/>
  <c r="G685" i="20"/>
  <c r="G609" i="20"/>
  <c r="G537" i="20"/>
  <c r="G465" i="20"/>
  <c r="G712" i="20"/>
  <c r="G616" i="20"/>
  <c r="G544" i="20"/>
  <c r="G472" i="20"/>
  <c r="G615" i="20"/>
  <c r="G400" i="20"/>
  <c r="G328" i="20"/>
  <c r="G256" i="20"/>
  <c r="G675" i="20"/>
  <c r="G411" i="20"/>
  <c r="G339" i="20"/>
  <c r="G275" i="20"/>
  <c r="G211" i="20"/>
  <c r="G543" i="20"/>
  <c r="G390" i="20"/>
  <c r="G326" i="20"/>
  <c r="G262" i="20"/>
  <c r="G198" i="20"/>
  <c r="G413" i="20"/>
  <c r="G237" i="20"/>
  <c r="G261" i="20"/>
  <c r="G233" i="20"/>
  <c r="G192" i="20"/>
  <c r="G119" i="20"/>
  <c r="G345" i="20"/>
  <c r="G209" i="20"/>
  <c r="G121" i="20"/>
  <c r="G8" i="20"/>
  <c r="G56" i="20"/>
  <c r="G150" i="20"/>
  <c r="G1118" i="20"/>
  <c r="G1052" i="20"/>
  <c r="G1050" i="20"/>
  <c r="G1031" i="20"/>
  <c r="G919" i="20"/>
  <c r="G838" i="20"/>
  <c r="G873" i="20"/>
  <c r="G896" i="20"/>
  <c r="G871" i="20"/>
  <c r="G707" i="20"/>
  <c r="G754" i="20"/>
  <c r="G879" i="20"/>
  <c r="G717" i="20"/>
  <c r="G658" i="20"/>
  <c r="G582" i="20"/>
  <c r="G510" i="20"/>
  <c r="G434" i="20"/>
  <c r="G661" i="20"/>
  <c r="G589" i="20"/>
  <c r="G513" i="20"/>
  <c r="G441" i="20"/>
  <c r="G668" i="20"/>
  <c r="G596" i="20"/>
  <c r="G520" i="20"/>
  <c r="G448" i="20"/>
  <c r="G535" i="20"/>
  <c r="G376" i="20"/>
  <c r="G304" i="20"/>
  <c r="G232" i="20"/>
  <c r="G595" i="20"/>
  <c r="G387" i="20"/>
  <c r="G319" i="20"/>
  <c r="G255" i="20"/>
  <c r="G756" i="20"/>
  <c r="G463" i="20"/>
  <c r="G370" i="20"/>
  <c r="G306" i="20"/>
  <c r="G242" i="20"/>
  <c r="G459" i="20"/>
  <c r="G811" i="20"/>
  <c r="G183" i="20"/>
  <c r="G193" i="20"/>
  <c r="G178" i="20"/>
  <c r="G163" i="20"/>
  <c r="G99" i="20"/>
  <c r="G190" i="20"/>
  <c r="G165" i="20"/>
  <c r="G101" i="20"/>
  <c r="G20" i="20"/>
  <c r="G72" i="20"/>
  <c r="G1137" i="20"/>
  <c r="G1025" i="20"/>
  <c r="G924" i="20"/>
  <c r="G1038" i="20"/>
  <c r="G938" i="20"/>
  <c r="G1046" i="20"/>
  <c r="G839" i="20"/>
  <c r="G835" i="20"/>
  <c r="G702" i="20"/>
  <c r="G709" i="20"/>
  <c r="G618" i="20"/>
  <c r="G534" i="20"/>
  <c r="G426" i="20"/>
  <c r="G625" i="20"/>
  <c r="G541" i="20"/>
  <c r="G433" i="20"/>
  <c r="G632" i="20"/>
  <c r="G548" i="20"/>
  <c r="G440" i="20"/>
  <c r="G416" i="20"/>
  <c r="G332" i="20"/>
  <c r="G224" i="20"/>
  <c r="G435" i="20"/>
  <c r="G343" i="20"/>
  <c r="G247" i="20"/>
  <c r="G591" i="20"/>
  <c r="G394" i="20"/>
  <c r="G298" i="20"/>
  <c r="G210" i="20"/>
  <c r="G427" i="20"/>
  <c r="G667" i="20"/>
  <c r="G329" i="20"/>
  <c r="G225" i="20"/>
  <c r="G91" i="20"/>
  <c r="G305" i="20"/>
  <c r="G125" i="20"/>
  <c r="G12" i="20"/>
  <c r="G44" i="20"/>
  <c r="G277" i="20"/>
  <c r="G1133" i="20"/>
  <c r="G1013" i="20"/>
  <c r="G1027" i="20"/>
  <c r="G958" i="20"/>
  <c r="G922" i="20"/>
  <c r="G892" i="20"/>
  <c r="G823" i="20"/>
  <c r="G798" i="20"/>
  <c r="G815" i="20"/>
  <c r="G697" i="20"/>
  <c r="G614" i="20"/>
  <c r="G502" i="20"/>
  <c r="G907" i="20"/>
  <c r="G621" i="20"/>
  <c r="G509" i="20"/>
  <c r="G429" i="20"/>
  <c r="G628" i="20"/>
  <c r="G516" i="20"/>
  <c r="G436" i="20"/>
  <c r="G408" i="20"/>
  <c r="G300" i="20"/>
  <c r="G216" i="20"/>
  <c r="G419" i="20"/>
  <c r="G315" i="20"/>
  <c r="G243" i="20"/>
  <c r="G575" i="20"/>
  <c r="G366" i="20"/>
  <c r="G294" i="20"/>
  <c r="G206" i="20"/>
  <c r="G603" i="20"/>
  <c r="G539" i="20"/>
  <c r="G297" i="20"/>
  <c r="G159" i="20"/>
  <c r="G87" i="20"/>
  <c r="G273" i="20"/>
  <c r="G97" i="20"/>
  <c r="G24" i="20"/>
  <c r="G172" i="20"/>
  <c r="G1073" i="20"/>
  <c r="G1009" i="20"/>
  <c r="G1023" i="20"/>
  <c r="G890" i="20"/>
  <c r="G913" i="20"/>
  <c r="G884" i="20"/>
  <c r="G771" i="20"/>
  <c r="G794" i="20"/>
  <c r="G801" i="20"/>
  <c r="G784" i="20"/>
  <c r="G610" i="20"/>
  <c r="G498" i="20"/>
  <c r="G732" i="20"/>
  <c r="G617" i="20"/>
  <c r="G505" i="20"/>
  <c r="G760" i="20"/>
  <c r="G620" i="20"/>
  <c r="G512" i="20"/>
  <c r="G679" i="20"/>
  <c r="G404" i="20"/>
  <c r="G296" i="20"/>
  <c r="G196" i="20"/>
  <c r="G415" i="20"/>
  <c r="G311" i="20"/>
  <c r="G223" i="20"/>
  <c r="G559" i="20"/>
  <c r="G362" i="20"/>
  <c r="G274" i="20"/>
  <c r="G202" i="20"/>
  <c r="G475" i="20"/>
  <c r="G309" i="20"/>
  <c r="G265" i="20"/>
  <c r="G155" i="20"/>
  <c r="G67" i="20"/>
  <c r="G241" i="20"/>
  <c r="G93" i="20"/>
  <c r="G136" i="20"/>
  <c r="G146" i="20"/>
  <c r="G157" i="20"/>
  <c r="G1174" i="20"/>
  <c r="G1057" i="20"/>
  <c r="G1036" i="20"/>
  <c r="G1019" i="20"/>
  <c r="G886" i="20"/>
  <c r="G853" i="20"/>
  <c r="G880" i="20"/>
  <c r="G751" i="20"/>
  <c r="G750" i="20"/>
  <c r="G797" i="20"/>
  <c r="G736" i="20"/>
  <c r="G578" i="20"/>
  <c r="G494" i="20"/>
  <c r="G716" i="20"/>
  <c r="G585" i="20"/>
  <c r="G501" i="20"/>
  <c r="G744" i="20"/>
  <c r="G588" i="20"/>
  <c r="G508" i="20"/>
  <c r="G663" i="20"/>
  <c r="G372" i="20"/>
  <c r="G292" i="20"/>
  <c r="G1010" i="20"/>
  <c r="G383" i="20"/>
  <c r="G307" i="20"/>
  <c r="G219" i="20"/>
  <c r="G447" i="20"/>
  <c r="G358" i="20"/>
  <c r="G270" i="20"/>
  <c r="G421" i="20"/>
  <c r="G393" i="20"/>
  <c r="G293" i="20"/>
  <c r="G176" i="20"/>
  <c r="G151" i="20"/>
  <c r="G443" i="20"/>
  <c r="G161" i="20"/>
  <c r="G89" i="20"/>
  <c r="G1139" i="20"/>
  <c r="G1053" i="20"/>
  <c r="G1032" i="20"/>
  <c r="G983" i="20"/>
  <c r="G882" i="20"/>
  <c r="G849" i="20"/>
  <c r="G844" i="20"/>
  <c r="G747" i="20"/>
  <c r="G746" i="20"/>
  <c r="G765" i="20"/>
  <c r="G704" i="20"/>
  <c r="G574" i="20"/>
  <c r="G470" i="20"/>
  <c r="G700" i="20"/>
  <c r="G577" i="20"/>
  <c r="G477" i="20"/>
  <c r="G728" i="20"/>
  <c r="G584" i="20"/>
  <c r="G484" i="20"/>
  <c r="G647" i="20"/>
  <c r="G368" i="20"/>
  <c r="G268" i="20"/>
  <c r="G708" i="20"/>
  <c r="G379" i="20"/>
  <c r="G287" i="20"/>
  <c r="G215" i="20"/>
  <c r="G431" i="20"/>
  <c r="G338" i="20"/>
  <c r="G266" i="20"/>
  <c r="G405" i="20"/>
  <c r="G285" i="20"/>
  <c r="G131" i="20"/>
  <c r="G385" i="20"/>
  <c r="G69" i="20"/>
  <c r="G160" i="20"/>
  <c r="G114" i="20"/>
  <c r="G1127" i="20"/>
  <c r="G1091" i="20"/>
  <c r="G1020" i="20"/>
  <c r="G963" i="20"/>
  <c r="G834" i="20"/>
  <c r="G845" i="20"/>
  <c r="G840" i="20"/>
  <c r="G699" i="20"/>
  <c r="G742" i="20"/>
  <c r="G761" i="20"/>
  <c r="G654" i="20"/>
  <c r="G566" i="20"/>
  <c r="G466" i="20"/>
  <c r="G657" i="20"/>
  <c r="G573" i="20"/>
  <c r="G473" i="20"/>
  <c r="G664" i="20"/>
  <c r="G580" i="20"/>
  <c r="G480" i="20"/>
  <c r="G519" i="20"/>
  <c r="G364" i="20"/>
  <c r="G264" i="20"/>
  <c r="G563" i="20"/>
  <c r="G375" i="20"/>
  <c r="G283" i="20"/>
  <c r="G692" i="20"/>
  <c r="G422" i="20"/>
  <c r="G334" i="20"/>
  <c r="G238" i="20"/>
  <c r="G389" i="20"/>
  <c r="G269" i="20"/>
  <c r="G189" i="20"/>
  <c r="G168" i="20"/>
  <c r="G127" i="20"/>
  <c r="G182" i="20"/>
  <c r="G552" i="20"/>
  <c r="G130" i="20"/>
  <c r="F38" i="20"/>
  <c r="G123" i="20"/>
  <c r="G555" i="20"/>
  <c r="G687" i="20"/>
  <c r="G260" i="20"/>
  <c r="G556" i="20"/>
  <c r="G653" i="20"/>
  <c r="G757" i="20"/>
  <c r="G809" i="20"/>
  <c r="G1087" i="20"/>
  <c r="F637" i="20"/>
  <c r="G671" i="20"/>
  <c r="G65" i="20"/>
  <c r="G257" i="20"/>
  <c r="G230" i="20"/>
  <c r="G251" i="20"/>
  <c r="G336" i="20"/>
  <c r="G652" i="20"/>
  <c r="G430" i="20"/>
  <c r="G706" i="20"/>
  <c r="G810" i="20"/>
  <c r="G1169" i="20"/>
  <c r="F801" i="20"/>
  <c r="G491" i="20"/>
  <c r="F73" i="20"/>
  <c r="G129" i="20"/>
  <c r="G289" i="20"/>
  <c r="G234" i="20"/>
  <c r="G279" i="20"/>
  <c r="G340" i="20"/>
  <c r="G660" i="20"/>
  <c r="G462" i="20"/>
  <c r="G710" i="20"/>
  <c r="G818" i="20"/>
  <c r="G1123" i="20"/>
  <c r="F378" i="20"/>
  <c r="F145" i="20"/>
  <c r="F386" i="20"/>
  <c r="G144" i="20"/>
  <c r="G174" i="20"/>
  <c r="G253" i="20"/>
  <c r="G402" i="20"/>
  <c r="G547" i="20"/>
  <c r="G476" i="20"/>
  <c r="G553" i="20"/>
  <c r="G650" i="20"/>
  <c r="G820" i="20"/>
  <c r="G944" i="20"/>
  <c r="F135" i="20"/>
  <c r="F236" i="20"/>
  <c r="F115" i="20"/>
  <c r="G95" i="20"/>
  <c r="G228" i="20"/>
  <c r="G649" i="20"/>
  <c r="G713" i="20"/>
  <c r="G805" i="20"/>
  <c r="G1075" i="20"/>
  <c r="F256" i="20"/>
  <c r="G106" i="20"/>
  <c r="F22" i="20"/>
  <c r="G96" i="20"/>
  <c r="F21" i="20"/>
  <c r="G133" i="20"/>
  <c r="G181" i="20"/>
  <c r="G302" i="20"/>
  <c r="G347" i="20"/>
  <c r="G471" i="20"/>
  <c r="G437" i="20"/>
  <c r="G542" i="20"/>
  <c r="G978" i="20"/>
  <c r="G1058" i="20"/>
  <c r="F68" i="20"/>
  <c r="H49" i="20"/>
  <c r="H9" i="20"/>
  <c r="H29" i="20"/>
  <c r="H99" i="20"/>
  <c r="H123" i="20"/>
  <c r="H147" i="20"/>
  <c r="H41" i="20"/>
  <c r="H13" i="20"/>
  <c r="H25" i="20"/>
  <c r="H53" i="20"/>
  <c r="H67" i="20"/>
  <c r="H131" i="20"/>
  <c r="H45" i="20"/>
  <c r="H155" i="20"/>
  <c r="H83" i="20"/>
  <c r="H115" i="20"/>
  <c r="H14" i="20"/>
  <c r="H34" i="20"/>
  <c r="H93" i="20"/>
  <c r="H157" i="20"/>
  <c r="H17" i="20"/>
  <c r="H46" i="20"/>
  <c r="H58" i="20"/>
  <c r="H26" i="20"/>
  <c r="H21" i="20"/>
  <c r="H38" i="20"/>
  <c r="H85" i="20"/>
  <c r="H109" i="20"/>
  <c r="H141" i="20"/>
  <c r="H91" i="20"/>
  <c r="H30" i="20"/>
  <c r="H117" i="20"/>
  <c r="H15" i="20"/>
  <c r="H27" i="20"/>
  <c r="H39" i="20"/>
  <c r="H18" i="20"/>
  <c r="H62" i="20"/>
  <c r="H103" i="20"/>
  <c r="H127" i="20"/>
  <c r="H151" i="20"/>
  <c r="H1173" i="20"/>
  <c r="H1171" i="20"/>
  <c r="H1146" i="20"/>
  <c r="H1114" i="20"/>
  <c r="H1153" i="20"/>
  <c r="H1121" i="20"/>
  <c r="H1156" i="20"/>
  <c r="H1124" i="20"/>
  <c r="H1107" i="20"/>
  <c r="H1076" i="20"/>
  <c r="H1167" i="20"/>
  <c r="H1087" i="20"/>
  <c r="H1055" i="20"/>
  <c r="H1098" i="20"/>
  <c r="H1066" i="20"/>
  <c r="H1061" i="20"/>
  <c r="H1016" i="20"/>
  <c r="H984" i="20"/>
  <c r="H952" i="20"/>
  <c r="H920" i="20"/>
  <c r="H1039" i="20"/>
  <c r="H1007" i="20"/>
  <c r="H975" i="20"/>
  <c r="H943" i="20"/>
  <c r="H1101" i="20"/>
  <c r="H1030" i="20"/>
  <c r="H998" i="20"/>
  <c r="H966" i="20"/>
  <c r="H934" i="20"/>
  <c r="H61" i="20"/>
  <c r="H6" i="20"/>
  <c r="H35" i="20"/>
  <c r="H47" i="20"/>
  <c r="H59" i="20"/>
  <c r="H79" i="20"/>
  <c r="H50" i="20"/>
  <c r="H69" i="20"/>
  <c r="H101" i="20"/>
  <c r="H125" i="20"/>
  <c r="H149" i="20"/>
  <c r="H11" i="20"/>
  <c r="H23" i="20"/>
  <c r="H1180" i="20"/>
  <c r="H1170" i="20"/>
  <c r="H1138" i="20"/>
  <c r="H1106" i="20"/>
  <c r="H1145" i="20"/>
  <c r="H1113" i="20"/>
  <c r="H1148" i="20"/>
  <c r="H1116" i="20"/>
  <c r="H1100" i="20"/>
  <c r="H1068" i="20"/>
  <c r="H1135" i="20"/>
  <c r="H1079" i="20"/>
  <c r="H1182" i="20"/>
  <c r="H1090" i="20"/>
  <c r="H1058" i="20"/>
  <c r="H1040" i="20"/>
  <c r="H1008" i="20"/>
  <c r="H976" i="20"/>
  <c r="H944" i="20"/>
  <c r="H1127" i="20"/>
  <c r="H1031" i="20"/>
  <c r="H999" i="20"/>
  <c r="H967" i="20"/>
  <c r="H935" i="20"/>
  <c r="H1069" i="20"/>
  <c r="H1022" i="20"/>
  <c r="H990" i="20"/>
  <c r="H958" i="20"/>
  <c r="H926" i="20"/>
  <c r="H981" i="20"/>
  <c r="H901" i="20"/>
  <c r="H869" i="20"/>
  <c r="H837" i="20"/>
  <c r="H805" i="20"/>
  <c r="H945" i="20"/>
  <c r="H888" i="20"/>
  <c r="H856" i="20"/>
  <c r="H824" i="20"/>
  <c r="H1037" i="20"/>
  <c r="H915" i="20"/>
  <c r="H883" i="20"/>
  <c r="H851" i="20"/>
  <c r="H819" i="20"/>
  <c r="H894" i="20"/>
  <c r="H790" i="20"/>
  <c r="H758" i="20"/>
  <c r="H726" i="20"/>
  <c r="H694" i="20"/>
  <c r="H858" i="20"/>
  <c r="H785" i="20"/>
  <c r="H753" i="20"/>
  <c r="H721" i="20"/>
  <c r="H689" i="20"/>
  <c r="H822" i="20"/>
  <c r="H776" i="20"/>
  <c r="H744" i="20"/>
  <c r="H712" i="20"/>
  <c r="H802" i="20"/>
  <c r="H685" i="20"/>
  <c r="H653" i="20"/>
  <c r="H621" i="20"/>
  <c r="H589" i="20"/>
  <c r="H557" i="20"/>
  <c r="H525" i="20"/>
  <c r="H493" i="20"/>
  <c r="H461" i="20"/>
  <c r="H429" i="20"/>
  <c r="H723" i="20"/>
  <c r="H664" i="20"/>
  <c r="H632" i="20"/>
  <c r="H600" i="20"/>
  <c r="H568" i="20"/>
  <c r="H536" i="20"/>
  <c r="H504" i="20"/>
  <c r="H472" i="20"/>
  <c r="H440" i="20"/>
  <c r="H799" i="20"/>
  <c r="H683" i="20"/>
  <c r="H651" i="20"/>
  <c r="H619" i="20"/>
  <c r="H587" i="20"/>
  <c r="H555" i="20"/>
  <c r="H523" i="20"/>
  <c r="H491" i="20"/>
  <c r="H459" i="20"/>
  <c r="H427" i="20"/>
  <c r="H622" i="20"/>
  <c r="H494" i="20"/>
  <c r="H407" i="20"/>
  <c r="H375" i="20"/>
  <c r="H343" i="20"/>
  <c r="H311" i="20"/>
  <c r="H279" i="20"/>
  <c r="H247" i="20"/>
  <c r="H215" i="20"/>
  <c r="H682" i="20"/>
  <c r="H554" i="20"/>
  <c r="H426" i="20"/>
  <c r="H394" i="20"/>
  <c r="H362" i="20"/>
  <c r="H330" i="20"/>
  <c r="H298" i="20"/>
  <c r="H266" i="20"/>
  <c r="H234" i="20"/>
  <c r="H202" i="20"/>
  <c r="H630" i="20"/>
  <c r="H502" i="20"/>
  <c r="H409" i="20"/>
  <c r="H377" i="20"/>
  <c r="H345" i="20"/>
  <c r="H313" i="20"/>
  <c r="H281" i="20"/>
  <c r="H249" i="20"/>
  <c r="H217" i="20"/>
  <c r="H530" i="20"/>
  <c r="H562" i="20"/>
  <c r="H747" i="20"/>
  <c r="H292" i="20"/>
  <c r="H194" i="20"/>
  <c r="H416" i="20"/>
  <c r="H252" i="20"/>
  <c r="H514" i="20"/>
  <c r="H185" i="20"/>
  <c r="H328" i="20"/>
  <c r="H170" i="20"/>
  <c r="H138" i="20"/>
  <c r="H106" i="20"/>
  <c r="H74" i="20"/>
  <c r="H224" i="20"/>
  <c r="H344" i="20"/>
  <c r="H172" i="20"/>
  <c r="H140" i="20"/>
  <c r="H108" i="20"/>
  <c r="H76" i="20"/>
  <c r="H19" i="20"/>
  <c r="H71" i="20"/>
  <c r="H87" i="20"/>
  <c r="H1183" i="20"/>
  <c r="H1150" i="20"/>
  <c r="H1174" i="20"/>
  <c r="H1133" i="20"/>
  <c r="H1160" i="20"/>
  <c r="H1112" i="20"/>
  <c r="H1088" i="20"/>
  <c r="H1048" i="20"/>
  <c r="H1075" i="20"/>
  <c r="H1131" i="20"/>
  <c r="H1070" i="20"/>
  <c r="H1036" i="20"/>
  <c r="H996" i="20"/>
  <c r="H956" i="20"/>
  <c r="H1089" i="20"/>
  <c r="H1019" i="20"/>
  <c r="H979" i="20"/>
  <c r="H931" i="20"/>
  <c r="H1042" i="20"/>
  <c r="H1002" i="20"/>
  <c r="H954" i="20"/>
  <c r="H1065" i="20"/>
  <c r="H917" i="20"/>
  <c r="H881" i="20"/>
  <c r="H845" i="20"/>
  <c r="H809" i="20"/>
  <c r="H929" i="20"/>
  <c r="H880" i="20"/>
  <c r="H844" i="20"/>
  <c r="H808" i="20"/>
  <c r="H957" i="20"/>
  <c r="H891" i="20"/>
  <c r="H855" i="20"/>
  <c r="H815" i="20"/>
  <c r="H862" i="20"/>
  <c r="H778" i="20"/>
  <c r="H742" i="20"/>
  <c r="H706" i="20"/>
  <c r="H890" i="20"/>
  <c r="H789" i="20"/>
  <c r="H749" i="20"/>
  <c r="H713" i="20"/>
  <c r="H902" i="20"/>
  <c r="H792" i="20"/>
  <c r="H756" i="20"/>
  <c r="H720" i="20"/>
  <c r="H866" i="20"/>
  <c r="H681" i="20"/>
  <c r="H645" i="20"/>
  <c r="H609" i="20"/>
  <c r="H573" i="20"/>
  <c r="H537" i="20"/>
  <c r="H501" i="20"/>
  <c r="H465" i="20"/>
  <c r="H425" i="20"/>
  <c r="H691" i="20"/>
  <c r="H652" i="20"/>
  <c r="H616" i="20"/>
  <c r="H580" i="20"/>
  <c r="H544" i="20"/>
  <c r="H508" i="20"/>
  <c r="H468" i="20"/>
  <c r="H432" i="20"/>
  <c r="H751" i="20"/>
  <c r="H667" i="20"/>
  <c r="H631" i="20"/>
  <c r="H595" i="20"/>
  <c r="H559" i="20"/>
  <c r="H519" i="20"/>
  <c r="H483" i="20"/>
  <c r="H447" i="20"/>
  <c r="H686" i="20"/>
  <c r="H542" i="20"/>
  <c r="H415" i="20"/>
  <c r="H379" i="20"/>
  <c r="H339" i="20"/>
  <c r="H303" i="20"/>
  <c r="H267" i="20"/>
  <c r="H231" i="20"/>
  <c r="H882" i="20"/>
  <c r="H586" i="20"/>
  <c r="H442" i="20"/>
  <c r="H390" i="20"/>
  <c r="H354" i="20"/>
  <c r="H318" i="20"/>
  <c r="H282" i="20"/>
  <c r="H246" i="20"/>
  <c r="H210" i="20"/>
  <c r="H646" i="20"/>
  <c r="H486" i="20"/>
  <c r="H401" i="20"/>
  <c r="H365" i="20"/>
  <c r="H329" i="20"/>
  <c r="H293" i="20"/>
  <c r="H257" i="20"/>
  <c r="H221" i="20"/>
  <c r="H466" i="20"/>
  <c r="H434" i="20"/>
  <c r="H400" i="20"/>
  <c r="H228" i="20"/>
  <c r="H953" i="20"/>
  <c r="H284" i="20"/>
  <c r="H180" i="20"/>
  <c r="H10" i="20"/>
  <c r="H77" i="20"/>
  <c r="H111" i="20"/>
  <c r="H135" i="20"/>
  <c r="H137" i="20"/>
  <c r="H81" i="20"/>
  <c r="H36" i="20"/>
  <c r="H8" i="20"/>
  <c r="H84" i="20"/>
  <c r="H120" i="20"/>
  <c r="H156" i="20"/>
  <c r="H248" i="20"/>
  <c r="H181" i="20"/>
  <c r="H70" i="20"/>
  <c r="H110" i="20"/>
  <c r="H146" i="20"/>
  <c r="H191" i="20"/>
  <c r="H167" i="20"/>
  <c r="H304" i="20"/>
  <c r="H236" i="20"/>
  <c r="H610" i="20"/>
  <c r="H244" i="20"/>
  <c r="H674" i="20"/>
  <c r="H348" i="20"/>
  <c r="H201" i="20"/>
  <c r="H241" i="20"/>
  <c r="H285" i="20"/>
  <c r="H325" i="20"/>
  <c r="H369" i="20"/>
  <c r="H413" i="20"/>
  <c r="H550" i="20"/>
  <c r="H763" i="20"/>
  <c r="H314" i="20"/>
  <c r="H358" i="20"/>
  <c r="H402" i="20"/>
  <c r="H650" i="20"/>
  <c r="H219" i="20"/>
  <c r="H259" i="20"/>
  <c r="H299" i="20"/>
  <c r="H347" i="20"/>
  <c r="H387" i="20"/>
  <c r="H446" i="20"/>
  <c r="H606" i="20"/>
  <c r="H435" i="20"/>
  <c r="H475" i="20"/>
  <c r="H515" i="20"/>
  <c r="H563" i="20"/>
  <c r="H603" i="20"/>
  <c r="H643" i="20"/>
  <c r="H687" i="20"/>
  <c r="H1017" i="20"/>
  <c r="H460" i="20"/>
  <c r="H500" i="20"/>
  <c r="H548" i="20"/>
  <c r="H588" i="20"/>
  <c r="H628" i="20"/>
  <c r="H672" i="20"/>
  <c r="H787" i="20"/>
  <c r="H453" i="20"/>
  <c r="H497" i="20"/>
  <c r="H541" i="20"/>
  <c r="H581" i="20"/>
  <c r="H625" i="20"/>
  <c r="H665" i="20"/>
  <c r="H759" i="20"/>
  <c r="H708" i="20"/>
  <c r="H752" i="20"/>
  <c r="H796" i="20"/>
  <c r="H1033" i="20"/>
  <c r="H729" i="20"/>
  <c r="H769" i="20"/>
  <c r="H826" i="20"/>
  <c r="H698" i="20"/>
  <c r="H738" i="20"/>
  <c r="H782" i="20"/>
  <c r="H910" i="20"/>
  <c r="H831" i="20"/>
  <c r="H871" i="20"/>
  <c r="H911" i="20"/>
  <c r="H1159" i="20"/>
  <c r="H840" i="20"/>
  <c r="H884" i="20"/>
  <c r="H977" i="20"/>
  <c r="H821" i="20"/>
  <c r="H861" i="20"/>
  <c r="H905" i="20"/>
  <c r="H1029" i="20"/>
  <c r="H950" i="20"/>
  <c r="H1006" i="20"/>
  <c r="H1053" i="20"/>
  <c r="H951" i="20"/>
  <c r="H995" i="20"/>
  <c r="H1047" i="20"/>
  <c r="H940" i="20"/>
  <c r="H992" i="20"/>
  <c r="H1044" i="20"/>
  <c r="H1078" i="20"/>
  <c r="H1051" i="20"/>
  <c r="H1099" i="20"/>
  <c r="H1072" i="20"/>
  <c r="H1155" i="20"/>
  <c r="H1152" i="20"/>
  <c r="H1137" i="20"/>
  <c r="H1118" i="20"/>
  <c r="H1162" i="20"/>
  <c r="H1177" i="20"/>
  <c r="J1172" i="20"/>
  <c r="J1087" i="20"/>
  <c r="J959" i="20"/>
  <c r="J1001" i="20"/>
  <c r="J1004" i="20"/>
  <c r="J872" i="20"/>
  <c r="J808" i="20"/>
  <c r="J899" i="20"/>
  <c r="J835" i="20"/>
  <c r="J948" i="20"/>
  <c r="J862" i="20"/>
  <c r="J1088" i="20"/>
  <c r="J801" i="20"/>
  <c r="J769" i="20"/>
  <c r="J737" i="20"/>
  <c r="J705" i="20"/>
  <c r="J897" i="20"/>
  <c r="J792" i="20"/>
  <c r="J760" i="20"/>
  <c r="J728" i="20"/>
  <c r="J696" i="20"/>
  <c r="J861" i="20"/>
  <c r="J783" i="20"/>
  <c r="J751" i="20"/>
  <c r="J719" i="20"/>
  <c r="J873" i="20"/>
  <c r="J702" i="20"/>
  <c r="J656" i="20"/>
  <c r="J624" i="20"/>
  <c r="J592" i="20"/>
  <c r="J560" i="20"/>
  <c r="J528" i="20"/>
  <c r="J496" i="20"/>
  <c r="J464" i="20"/>
  <c r="J432" i="20"/>
  <c r="J746" i="20"/>
  <c r="J671" i="20"/>
  <c r="J639" i="20"/>
  <c r="J607" i="20"/>
  <c r="J575" i="20"/>
  <c r="J543" i="20"/>
  <c r="J511" i="20"/>
  <c r="J479" i="20"/>
  <c r="J447" i="20"/>
  <c r="J905" i="20"/>
  <c r="J694" i="20"/>
  <c r="J658" i="20"/>
  <c r="J626" i="20"/>
  <c r="J594" i="20"/>
  <c r="J562" i="20"/>
  <c r="J530" i="20"/>
  <c r="J498" i="20"/>
  <c r="J466" i="20"/>
  <c r="J434" i="20"/>
  <c r="J629" i="20"/>
  <c r="J501" i="20"/>
  <c r="J410" i="20"/>
  <c r="J378" i="20"/>
  <c r="J346" i="20"/>
  <c r="J314" i="20"/>
  <c r="J282" i="20"/>
  <c r="J250" i="20"/>
  <c r="J218" i="20"/>
  <c r="J722" i="20"/>
  <c r="J561" i="20"/>
  <c r="J433" i="20"/>
  <c r="J393" i="20"/>
  <c r="J361" i="20"/>
  <c r="J329" i="20"/>
  <c r="J297" i="20"/>
  <c r="J265" i="20"/>
  <c r="J233" i="20"/>
  <c r="J201" i="20"/>
  <c r="J621" i="20"/>
  <c r="J493" i="20"/>
  <c r="J408" i="20"/>
  <c r="J376" i="20"/>
  <c r="J344" i="20"/>
  <c r="J312" i="20"/>
  <c r="J280" i="20"/>
  <c r="J248" i="20"/>
  <c r="J216" i="20"/>
  <c r="J537" i="20"/>
  <c r="J633" i="20"/>
  <c r="J690" i="20"/>
  <c r="J1129" i="20"/>
  <c r="J1126" i="20"/>
  <c r="J943" i="20"/>
  <c r="J985" i="20"/>
  <c r="J988" i="20"/>
  <c r="J868" i="20"/>
  <c r="J804" i="20"/>
  <c r="J895" i="20"/>
  <c r="J831" i="20"/>
  <c r="J932" i="20"/>
  <c r="J858" i="20"/>
  <c r="J1008" i="20"/>
  <c r="J797" i="20"/>
  <c r="J765" i="20"/>
  <c r="J733" i="20"/>
  <c r="J701" i="20"/>
  <c r="J881" i="20"/>
  <c r="J788" i="20"/>
  <c r="J756" i="20"/>
  <c r="J724" i="20"/>
  <c r="J692" i="20"/>
  <c r="J845" i="20"/>
  <c r="J779" i="20"/>
  <c r="J747" i="20"/>
  <c r="J715" i="20"/>
  <c r="J809" i="20"/>
  <c r="J684" i="20"/>
  <c r="J652" i="20"/>
  <c r="J620" i="20"/>
  <c r="J588" i="20"/>
  <c r="J556" i="20"/>
  <c r="J524" i="20"/>
  <c r="J492" i="20"/>
  <c r="J460" i="20"/>
  <c r="J428" i="20"/>
  <c r="J730" i="20"/>
  <c r="J667" i="20"/>
  <c r="J635" i="20"/>
  <c r="J603" i="20"/>
  <c r="J571" i="20"/>
  <c r="J539" i="20"/>
  <c r="J507" i="20"/>
  <c r="J475" i="20"/>
  <c r="J443" i="20"/>
  <c r="J841" i="20"/>
  <c r="J686" i="20"/>
  <c r="J654" i="20"/>
  <c r="J622" i="20"/>
  <c r="J590" i="20"/>
  <c r="J558" i="20"/>
  <c r="J526" i="20"/>
  <c r="J494" i="20"/>
  <c r="J462" i="20"/>
  <c r="J430" i="20"/>
  <c r="J613" i="20"/>
  <c r="J485" i="20"/>
  <c r="J406" i="20"/>
  <c r="J374" i="20"/>
  <c r="J342" i="20"/>
  <c r="J310" i="20"/>
  <c r="J278" i="20"/>
  <c r="J246" i="20"/>
  <c r="J214" i="20"/>
  <c r="J673" i="20"/>
  <c r="J545" i="20"/>
  <c r="J421" i="20"/>
  <c r="J389" i="20"/>
  <c r="J357" i="20"/>
  <c r="J325" i="20"/>
  <c r="J293" i="20"/>
  <c r="J261" i="20"/>
  <c r="J229" i="20"/>
  <c r="J197" i="20"/>
  <c r="J605" i="20"/>
  <c r="J477" i="20"/>
  <c r="J404" i="20"/>
  <c r="J372" i="20"/>
  <c r="J340" i="20"/>
  <c r="J308" i="20"/>
  <c r="J276" i="20"/>
  <c r="J244" i="20"/>
  <c r="J212" i="20"/>
  <c r="J473" i="20"/>
  <c r="J569" i="20"/>
  <c r="J617" i="20"/>
  <c r="J1113" i="20"/>
  <c r="J1094" i="20"/>
  <c r="J1046" i="20"/>
  <c r="J949" i="20"/>
  <c r="J940" i="20"/>
  <c r="J856" i="20"/>
  <c r="J1032" i="20"/>
  <c r="J883" i="20"/>
  <c r="J819" i="20"/>
  <c r="J910" i="20"/>
  <c r="J846" i="20"/>
  <c r="J885" i="20"/>
  <c r="J793" i="20"/>
  <c r="J761" i="20"/>
  <c r="J729" i="20"/>
  <c r="J697" i="20"/>
  <c r="J865" i="20"/>
  <c r="J784" i="20"/>
  <c r="J752" i="20"/>
  <c r="J720" i="20"/>
  <c r="J688" i="20"/>
  <c r="J829" i="20"/>
  <c r="J775" i="20"/>
  <c r="J743" i="20"/>
  <c r="J711" i="20"/>
  <c r="J798" i="20"/>
  <c r="J680" i="20"/>
  <c r="J648" i="20"/>
  <c r="J616" i="20"/>
  <c r="J584" i="20"/>
  <c r="J552" i="20"/>
  <c r="J520" i="20"/>
  <c r="J488" i="20"/>
  <c r="J456" i="20"/>
  <c r="J424" i="20"/>
  <c r="J714" i="20"/>
  <c r="J663" i="20"/>
  <c r="J631" i="20"/>
  <c r="J599" i="20"/>
  <c r="J567" i="20"/>
  <c r="J535" i="20"/>
  <c r="J503" i="20"/>
  <c r="J471" i="20"/>
  <c r="J439" i="20"/>
  <c r="J790" i="20"/>
  <c r="J682" i="20"/>
  <c r="J650" i="20"/>
  <c r="J618" i="20"/>
  <c r="J586" i="20"/>
  <c r="J554" i="20"/>
  <c r="J522" i="20"/>
  <c r="J490" i="20"/>
  <c r="J458" i="20"/>
  <c r="J426" i="20"/>
  <c r="J597" i="20"/>
  <c r="J469" i="20"/>
  <c r="J402" i="20"/>
  <c r="J370" i="20"/>
  <c r="J338" i="20"/>
  <c r="J306" i="20"/>
  <c r="J274" i="20"/>
  <c r="J242" i="20"/>
  <c r="J210" i="20"/>
  <c r="J657" i="20"/>
  <c r="J529" i="20"/>
  <c r="J417" i="20"/>
  <c r="J385" i="20"/>
  <c r="J353" i="20"/>
  <c r="J321" i="20"/>
  <c r="J289" i="20"/>
  <c r="J257" i="20"/>
  <c r="J225" i="20"/>
  <c r="J770" i="20"/>
  <c r="J589" i="20"/>
  <c r="J461" i="20"/>
  <c r="J400" i="20"/>
  <c r="J368" i="20"/>
  <c r="J336" i="20"/>
  <c r="J304" i="20"/>
  <c r="J272" i="20"/>
  <c r="J240" i="20"/>
  <c r="J208" i="20"/>
  <c r="J419" i="20"/>
  <c r="J505" i="20"/>
  <c r="J489" i="20"/>
  <c r="J64" i="20"/>
  <c r="J1140" i="20"/>
  <c r="J1122" i="20"/>
  <c r="J1030" i="20"/>
  <c r="J945" i="20"/>
  <c r="J924" i="20"/>
  <c r="J852" i="20"/>
  <c r="J1016" i="20"/>
  <c r="J879" i="20"/>
  <c r="J815" i="20"/>
  <c r="J906" i="20"/>
  <c r="J842" i="20"/>
  <c r="J869" i="20"/>
  <c r="J789" i="20"/>
  <c r="J757" i="20"/>
  <c r="J725" i="20"/>
  <c r="J693" i="20"/>
  <c r="J849" i="20"/>
  <c r="J780" i="20"/>
  <c r="J748" i="20"/>
  <c r="J716" i="20"/>
  <c r="J1040" i="20"/>
  <c r="J813" i="20"/>
  <c r="J771" i="20"/>
  <c r="J739" i="20"/>
  <c r="J707" i="20"/>
  <c r="J782" i="20"/>
  <c r="J676" i="20"/>
  <c r="J644" i="20"/>
  <c r="J612" i="20"/>
  <c r="J580" i="20"/>
  <c r="J548" i="20"/>
  <c r="J516" i="20"/>
  <c r="J484" i="20"/>
  <c r="J452" i="20"/>
  <c r="J1024" i="20"/>
  <c r="J698" i="20"/>
  <c r="J659" i="20"/>
  <c r="J627" i="20"/>
  <c r="J595" i="20"/>
  <c r="J563" i="20"/>
  <c r="J531" i="20"/>
  <c r="J499" i="20"/>
  <c r="J467" i="20"/>
  <c r="J435" i="20"/>
  <c r="J774" i="20"/>
  <c r="J678" i="20"/>
  <c r="J646" i="20"/>
  <c r="J614" i="20"/>
  <c r="J582" i="20"/>
  <c r="J550" i="20"/>
  <c r="J518" i="20"/>
  <c r="J486" i="20"/>
  <c r="J454" i="20"/>
  <c r="J889" i="20"/>
  <c r="J581" i="20"/>
  <c r="J453" i="20"/>
  <c r="J398" i="20"/>
  <c r="J366" i="20"/>
  <c r="J334" i="20"/>
  <c r="J302" i="20"/>
  <c r="J270" i="20"/>
  <c r="J238" i="20"/>
  <c r="J206" i="20"/>
  <c r="J641" i="20"/>
  <c r="J513" i="20"/>
  <c r="J413" i="20"/>
  <c r="J381" i="20"/>
  <c r="J349" i="20"/>
  <c r="J317" i="20"/>
  <c r="J285" i="20"/>
  <c r="J253" i="20"/>
  <c r="J221" i="20"/>
  <c r="J706" i="20"/>
  <c r="J573" i="20"/>
  <c r="J445" i="20"/>
  <c r="J396" i="20"/>
  <c r="J364" i="20"/>
  <c r="J332" i="20"/>
  <c r="J300" i="20"/>
  <c r="J268" i="20"/>
  <c r="J236" i="20"/>
  <c r="J204" i="20"/>
  <c r="J403" i="20"/>
  <c r="J441" i="20"/>
  <c r="J1135" i="20"/>
  <c r="J918" i="20"/>
  <c r="J888" i="20"/>
  <c r="J915" i="20"/>
  <c r="J1012" i="20"/>
  <c r="J814" i="20"/>
  <c r="J777" i="20"/>
  <c r="J713" i="20"/>
  <c r="J800" i="20"/>
  <c r="J736" i="20"/>
  <c r="J893" i="20"/>
  <c r="J759" i="20"/>
  <c r="J695" i="20"/>
  <c r="J664" i="20"/>
  <c r="J600" i="20"/>
  <c r="J536" i="20"/>
  <c r="J472" i="20"/>
  <c r="J778" i="20"/>
  <c r="J647" i="20"/>
  <c r="J583" i="20"/>
  <c r="J519" i="20"/>
  <c r="J455" i="20"/>
  <c r="J726" i="20"/>
  <c r="J634" i="20"/>
  <c r="J570" i="20"/>
  <c r="J506" i="20"/>
  <c r="J442" i="20"/>
  <c r="J533" i="20"/>
  <c r="J386" i="20"/>
  <c r="J322" i="20"/>
  <c r="J258" i="20"/>
  <c r="J825" i="20"/>
  <c r="J465" i="20"/>
  <c r="J369" i="20"/>
  <c r="J305" i="20"/>
  <c r="J241" i="20"/>
  <c r="J653" i="20"/>
  <c r="J416" i="20"/>
  <c r="J352" i="20"/>
  <c r="J288" i="20"/>
  <c r="J224" i="20"/>
  <c r="J355" i="20"/>
  <c r="J347" i="20"/>
  <c r="J219" i="20"/>
  <c r="J553" i="20"/>
  <c r="J275" i="20"/>
  <c r="J179" i="20"/>
  <c r="J192" i="20"/>
  <c r="J351" i="20"/>
  <c r="J173" i="20"/>
  <c r="J141" i="20"/>
  <c r="J109" i="20"/>
  <c r="J77" i="20"/>
  <c r="J263" i="20"/>
  <c r="J164" i="20"/>
  <c r="J194" i="20"/>
  <c r="J155" i="20"/>
  <c r="J123" i="20"/>
  <c r="J91" i="20"/>
  <c r="J8" i="20"/>
  <c r="J28" i="20"/>
  <c r="J74" i="20"/>
  <c r="J98" i="20"/>
  <c r="J122" i="20"/>
  <c r="J146" i="20"/>
  <c r="J1103" i="20"/>
  <c r="J1060" i="20"/>
  <c r="J884" i="20"/>
  <c r="J911" i="20"/>
  <c r="J996" i="20"/>
  <c r="J810" i="20"/>
  <c r="J773" i="20"/>
  <c r="J709" i="20"/>
  <c r="J796" i="20"/>
  <c r="J732" i="20"/>
  <c r="J877" i="20"/>
  <c r="J755" i="20"/>
  <c r="J691" i="20"/>
  <c r="J660" i="20"/>
  <c r="J596" i="20"/>
  <c r="J532" i="20"/>
  <c r="J468" i="20"/>
  <c r="J762" i="20"/>
  <c r="J643" i="20"/>
  <c r="J579" i="20"/>
  <c r="J515" i="20"/>
  <c r="J451" i="20"/>
  <c r="J710" i="20"/>
  <c r="J630" i="20"/>
  <c r="J566" i="20"/>
  <c r="J502" i="20"/>
  <c r="J438" i="20"/>
  <c r="J517" i="20"/>
  <c r="J382" i="20"/>
  <c r="J318" i="20"/>
  <c r="J254" i="20"/>
  <c r="J786" i="20"/>
  <c r="J449" i="20"/>
  <c r="J365" i="20"/>
  <c r="J301" i="20"/>
  <c r="J237" i="20"/>
  <c r="J637" i="20"/>
  <c r="J412" i="20"/>
  <c r="J348" i="20"/>
  <c r="J284" i="20"/>
  <c r="J220" i="20"/>
  <c r="J754" i="20"/>
  <c r="J331" i="20"/>
  <c r="J203" i="20"/>
  <c r="J425" i="20"/>
  <c r="J259" i="20"/>
  <c r="J457" i="20"/>
  <c r="J184" i="20"/>
  <c r="J335" i="20"/>
  <c r="J169" i="20"/>
  <c r="J137" i="20"/>
  <c r="J105" i="20"/>
  <c r="J73" i="20"/>
  <c r="J231" i="20"/>
  <c r="J521" i="20"/>
  <c r="J186" i="20"/>
  <c r="J151" i="20"/>
  <c r="J119" i="20"/>
  <c r="J87" i="20"/>
  <c r="J40" i="20"/>
  <c r="J11" i="20"/>
  <c r="J1061" i="20"/>
  <c r="J933" i="20"/>
  <c r="J840" i="20"/>
  <c r="J867" i="20"/>
  <c r="J894" i="20"/>
  <c r="J853" i="20"/>
  <c r="J753" i="20"/>
  <c r="J689" i="20"/>
  <c r="J776" i="20"/>
  <c r="J712" i="20"/>
  <c r="J799" i="20"/>
  <c r="J735" i="20"/>
  <c r="J766" i="20"/>
  <c r="J640" i="20"/>
  <c r="J576" i="20"/>
  <c r="J512" i="20"/>
  <c r="J448" i="20"/>
  <c r="J687" i="20"/>
  <c r="J623" i="20"/>
  <c r="J559" i="20"/>
  <c r="J495" i="20"/>
  <c r="J431" i="20"/>
  <c r="J674" i="20"/>
  <c r="J610" i="20"/>
  <c r="J546" i="20"/>
  <c r="J482" i="20"/>
  <c r="J738" i="20"/>
  <c r="J437" i="20"/>
  <c r="J362" i="20"/>
  <c r="J298" i="20"/>
  <c r="J234" i="20"/>
  <c r="J625" i="20"/>
  <c r="J409" i="20"/>
  <c r="J345" i="20"/>
  <c r="J281" i="20"/>
  <c r="J217" i="20"/>
  <c r="J557" i="20"/>
  <c r="J392" i="20"/>
  <c r="J328" i="20"/>
  <c r="J264" i="20"/>
  <c r="J200" i="20"/>
  <c r="J411" i="20"/>
  <c r="J315" i="20"/>
  <c r="J193" i="20"/>
  <c r="J391" i="20"/>
  <c r="J243" i="20"/>
  <c r="J367" i="20"/>
  <c r="J174" i="20"/>
  <c r="J303" i="20"/>
  <c r="J165" i="20"/>
  <c r="J133" i="20"/>
  <c r="J101" i="20"/>
  <c r="J69" i="20"/>
  <c r="J199" i="20"/>
  <c r="J383" i="20"/>
  <c r="J178" i="20"/>
  <c r="J147" i="20"/>
  <c r="J115" i="20"/>
  <c r="J83" i="20"/>
  <c r="J20" i="20"/>
  <c r="J60" i="20"/>
  <c r="J82" i="20"/>
  <c r="J154" i="20"/>
  <c r="J1173" i="20"/>
  <c r="J904" i="20"/>
  <c r="J851" i="20"/>
  <c r="J826" i="20"/>
  <c r="J741" i="20"/>
  <c r="J772" i="20"/>
  <c r="J976" i="20"/>
  <c r="J727" i="20"/>
  <c r="J668" i="20"/>
  <c r="J564" i="20"/>
  <c r="J444" i="20"/>
  <c r="J655" i="20"/>
  <c r="J551" i="20"/>
  <c r="J459" i="20"/>
  <c r="J662" i="20"/>
  <c r="J542" i="20"/>
  <c r="J450" i="20"/>
  <c r="J418" i="20"/>
  <c r="J326" i="20"/>
  <c r="J222" i="20"/>
  <c r="J405" i="20"/>
  <c r="J313" i="20"/>
  <c r="J209" i="20"/>
  <c r="J420" i="20"/>
  <c r="J316" i="20"/>
  <c r="J196" i="20"/>
  <c r="J407" i="20"/>
  <c r="J185" i="20"/>
  <c r="J291" i="20"/>
  <c r="J279" i="20"/>
  <c r="J271" i="20"/>
  <c r="J149" i="20"/>
  <c r="J93" i="20"/>
  <c r="J295" i="20"/>
  <c r="J255" i="20"/>
  <c r="J143" i="20"/>
  <c r="J99" i="20"/>
  <c r="J12" i="20"/>
  <c r="J24" i="20"/>
  <c r="J52" i="20"/>
  <c r="J66" i="20"/>
  <c r="J130" i="20"/>
  <c r="J1023" i="20"/>
  <c r="J900" i="20"/>
  <c r="J847" i="20"/>
  <c r="J837" i="20"/>
  <c r="J721" i="20"/>
  <c r="J768" i="20"/>
  <c r="J909" i="20"/>
  <c r="J723" i="20"/>
  <c r="J636" i="20"/>
  <c r="J544" i="20"/>
  <c r="J440" i="20"/>
  <c r="J651" i="20"/>
  <c r="J547" i="20"/>
  <c r="J427" i="20"/>
  <c r="J642" i="20"/>
  <c r="J538" i="20"/>
  <c r="J446" i="20"/>
  <c r="J414" i="20"/>
  <c r="J294" i="20"/>
  <c r="J202" i="20"/>
  <c r="J401" i="20"/>
  <c r="J309" i="20"/>
  <c r="J205" i="20"/>
  <c r="J388" i="20"/>
  <c r="J296" i="20"/>
  <c r="J665" i="20"/>
  <c r="J375" i="20"/>
  <c r="J181" i="20"/>
  <c r="J227" i="20"/>
  <c r="J247" i="20"/>
  <c r="J239" i="20"/>
  <c r="J145" i="20"/>
  <c r="J89" i="20"/>
  <c r="J188" i="20"/>
  <c r="J223" i="20"/>
  <c r="J139" i="20"/>
  <c r="J95" i="20"/>
  <c r="J1007" i="20"/>
  <c r="J836" i="20"/>
  <c r="J803" i="20"/>
  <c r="J821" i="20"/>
  <c r="J717" i="20"/>
  <c r="J764" i="20"/>
  <c r="J795" i="20"/>
  <c r="J703" i="20"/>
  <c r="J632" i="20"/>
  <c r="J540" i="20"/>
  <c r="J436" i="20"/>
  <c r="J619" i="20"/>
  <c r="J527" i="20"/>
  <c r="J423" i="20"/>
  <c r="J638" i="20"/>
  <c r="J534" i="20"/>
  <c r="J677" i="20"/>
  <c r="J394" i="20"/>
  <c r="J290" i="20"/>
  <c r="J198" i="20"/>
  <c r="J397" i="20"/>
  <c r="J277" i="20"/>
  <c r="J685" i="20"/>
  <c r="J384" i="20"/>
  <c r="J292" i="20"/>
  <c r="J601" i="20"/>
  <c r="J299" i="20"/>
  <c r="J177" i="20"/>
  <c r="J211" i="20"/>
  <c r="J215" i="20"/>
  <c r="J207" i="20"/>
  <c r="J129" i="20"/>
  <c r="J85" i="20"/>
  <c r="J180" i="20"/>
  <c r="J195" i="20"/>
  <c r="J135" i="20"/>
  <c r="J79" i="20"/>
  <c r="J106" i="20"/>
  <c r="J19" i="20"/>
  <c r="J982" i="20"/>
  <c r="J824" i="20"/>
  <c r="J1104" i="20"/>
  <c r="J805" i="20"/>
  <c r="J992" i="20"/>
  <c r="J744" i="20"/>
  <c r="J791" i="20"/>
  <c r="J699" i="20"/>
  <c r="J628" i="20"/>
  <c r="J508" i="20"/>
  <c r="J857" i="20"/>
  <c r="J615" i="20"/>
  <c r="J523" i="20"/>
  <c r="J960" i="20"/>
  <c r="J606" i="20"/>
  <c r="J514" i="20"/>
  <c r="J661" i="20"/>
  <c r="J390" i="20"/>
  <c r="J286" i="20"/>
  <c r="J609" i="20"/>
  <c r="J377" i="20"/>
  <c r="J273" i="20"/>
  <c r="J669" i="20"/>
  <c r="J380" i="20"/>
  <c r="J260" i="20"/>
  <c r="J387" i="20"/>
  <c r="J283" i="20"/>
  <c r="J681" i="20"/>
  <c r="J191" i="20"/>
  <c r="J170" i="20"/>
  <c r="J190" i="20"/>
  <c r="J125" i="20"/>
  <c r="J81" i="20"/>
  <c r="J176" i="20"/>
  <c r="J175" i="20"/>
  <c r="J131" i="20"/>
  <c r="J75" i="20"/>
  <c r="J16" i="20"/>
  <c r="J44" i="20"/>
  <c r="J56" i="20"/>
  <c r="J138" i="20"/>
  <c r="J929" i="20"/>
  <c r="J878" i="20"/>
  <c r="J913" i="20"/>
  <c r="J767" i="20"/>
  <c r="J604" i="20"/>
  <c r="J683" i="20"/>
  <c r="J487" i="20"/>
  <c r="J598" i="20"/>
  <c r="J565" i="20"/>
  <c r="J262" i="20"/>
  <c r="J341" i="20"/>
  <c r="J525" i="20"/>
  <c r="J252" i="20"/>
  <c r="J251" i="20"/>
  <c r="J183" i="20"/>
  <c r="J161" i="20"/>
  <c r="J585" i="20"/>
  <c r="J167" i="20"/>
  <c r="J67" i="20"/>
  <c r="J917" i="20"/>
  <c r="J874" i="20"/>
  <c r="J833" i="20"/>
  <c r="J763" i="20"/>
  <c r="J572" i="20"/>
  <c r="J679" i="20"/>
  <c r="J483" i="20"/>
  <c r="J578" i="20"/>
  <c r="J549" i="20"/>
  <c r="J230" i="20"/>
  <c r="J337" i="20"/>
  <c r="J509" i="20"/>
  <c r="J232" i="20"/>
  <c r="J235" i="20"/>
  <c r="J343" i="20"/>
  <c r="J157" i="20"/>
  <c r="J399" i="20"/>
  <c r="J163" i="20"/>
  <c r="J63" i="20"/>
  <c r="J1072" i="20"/>
  <c r="J830" i="20"/>
  <c r="J817" i="20"/>
  <c r="J731" i="20"/>
  <c r="J568" i="20"/>
  <c r="J675" i="20"/>
  <c r="J463" i="20"/>
  <c r="J574" i="20"/>
  <c r="J422" i="20"/>
  <c r="J226" i="20"/>
  <c r="J333" i="20"/>
  <c r="J429" i="20"/>
  <c r="J228" i="20"/>
  <c r="J189" i="20"/>
  <c r="J311" i="20"/>
  <c r="J153" i="20"/>
  <c r="J327" i="20"/>
  <c r="J159" i="20"/>
  <c r="J32" i="20"/>
  <c r="J48" i="20"/>
  <c r="J114" i="20"/>
  <c r="J43" i="20"/>
  <c r="J820" i="20"/>
  <c r="J785" i="20"/>
  <c r="J740" i="20"/>
  <c r="J750" i="20"/>
  <c r="J504" i="20"/>
  <c r="J611" i="20"/>
  <c r="J758" i="20"/>
  <c r="J510" i="20"/>
  <c r="J358" i="20"/>
  <c r="J593" i="20"/>
  <c r="J269" i="20"/>
  <c r="J360" i="20"/>
  <c r="J371" i="20"/>
  <c r="J359" i="20"/>
  <c r="J166" i="20"/>
  <c r="J121" i="20"/>
  <c r="J172" i="20"/>
  <c r="J127" i="20"/>
  <c r="J863" i="20"/>
  <c r="J700" i="20"/>
  <c r="J476" i="20"/>
  <c r="J666" i="20"/>
  <c r="J330" i="20"/>
  <c r="J213" i="20"/>
  <c r="J363" i="20"/>
  <c r="J415" i="20"/>
  <c r="J287" i="20"/>
  <c r="J890" i="20"/>
  <c r="J787" i="20"/>
  <c r="J794" i="20"/>
  <c r="J602" i="20"/>
  <c r="J266" i="20"/>
  <c r="J541" i="20"/>
  <c r="J267" i="20"/>
  <c r="J182" i="20"/>
  <c r="J171" i="20"/>
  <c r="J140" i="20"/>
  <c r="J156" i="20"/>
  <c r="J51" i="20"/>
  <c r="J781" i="20"/>
  <c r="J734" i="20"/>
  <c r="J591" i="20"/>
  <c r="J478" i="20"/>
  <c r="J577" i="20"/>
  <c r="J356" i="20"/>
  <c r="J339" i="20"/>
  <c r="J117" i="20"/>
  <c r="J111" i="20"/>
  <c r="J124" i="20"/>
  <c r="J749" i="20"/>
  <c r="J500" i="20"/>
  <c r="J470" i="20"/>
  <c r="J245" i="20"/>
  <c r="J187" i="20"/>
  <c r="J107" i="20"/>
  <c r="J102" i="20"/>
  <c r="J126" i="20"/>
  <c r="J150" i="20"/>
  <c r="J745" i="20"/>
  <c r="J480" i="20"/>
  <c r="J645" i="20"/>
  <c r="J324" i="20"/>
  <c r="J162" i="20"/>
  <c r="J103" i="20"/>
  <c r="J22" i="20"/>
  <c r="J34" i="20"/>
  <c r="J46" i="20"/>
  <c r="J58" i="20"/>
  <c r="J78" i="20"/>
  <c r="J928" i="20"/>
  <c r="J587" i="20"/>
  <c r="J354" i="20"/>
  <c r="J320" i="20"/>
  <c r="J649" i="20"/>
  <c r="J71" i="20"/>
  <c r="J36" i="20"/>
  <c r="J148" i="20"/>
  <c r="J10" i="20"/>
  <c r="J1124" i="20"/>
  <c r="J708" i="20"/>
  <c r="J555" i="20"/>
  <c r="J350" i="20"/>
  <c r="J256" i="20"/>
  <c r="J113" i="20"/>
  <c r="J54" i="20"/>
  <c r="J70" i="20"/>
  <c r="J94" i="20"/>
  <c r="J118" i="20"/>
  <c r="J142" i="20"/>
  <c r="J112" i="20"/>
  <c r="J144" i="20"/>
  <c r="J7" i="20"/>
  <c r="J718" i="20"/>
  <c r="J481" i="20"/>
  <c r="J65" i="20"/>
  <c r="J26" i="20"/>
  <c r="J110" i="20"/>
  <c r="J134" i="20"/>
  <c r="J672" i="20"/>
  <c r="J373" i="20"/>
  <c r="J168" i="20"/>
  <c r="J116" i="20"/>
  <c r="J38" i="20"/>
  <c r="J608" i="20"/>
  <c r="J249" i="20"/>
  <c r="J319" i="20"/>
  <c r="J1151" i="20"/>
  <c r="J491" i="20"/>
  <c r="J395" i="20"/>
  <c r="J160" i="20"/>
  <c r="J136" i="20"/>
  <c r="H113" i="20"/>
  <c r="H97" i="20"/>
  <c r="H44" i="20"/>
  <c r="H16" i="20"/>
  <c r="H88" i="20"/>
  <c r="H124" i="20"/>
  <c r="H160" i="20"/>
  <c r="H280" i="20"/>
  <c r="H189" i="20"/>
  <c r="H78" i="20"/>
  <c r="H114" i="20"/>
  <c r="H150" i="20"/>
  <c r="H200" i="20"/>
  <c r="H171" i="20"/>
  <c r="H336" i="20"/>
  <c r="H268" i="20"/>
  <c r="H178" i="20"/>
  <c r="H260" i="20"/>
  <c r="H356" i="20"/>
  <c r="H364" i="20"/>
  <c r="H205" i="20"/>
  <c r="H245" i="20"/>
  <c r="H289" i="20"/>
  <c r="H333" i="20"/>
  <c r="H373" i="20"/>
  <c r="H417" i="20"/>
  <c r="H566" i="20"/>
  <c r="H818" i="20"/>
  <c r="H238" i="20"/>
  <c r="H278" i="20"/>
  <c r="H322" i="20"/>
  <c r="H366" i="20"/>
  <c r="H406" i="20"/>
  <c r="H506" i="20"/>
  <c r="H666" i="20"/>
  <c r="H223" i="20"/>
  <c r="H263" i="20"/>
  <c r="H307" i="20"/>
  <c r="H351" i="20"/>
  <c r="H391" i="20"/>
  <c r="H462" i="20"/>
  <c r="H638" i="20"/>
  <c r="H439" i="20"/>
  <c r="H479" i="20"/>
  <c r="H527" i="20"/>
  <c r="H567" i="20"/>
  <c r="H607" i="20"/>
  <c r="H647" i="20"/>
  <c r="H703" i="20"/>
  <c r="H424" i="20"/>
  <c r="H464" i="20"/>
  <c r="H512" i="20"/>
  <c r="H552" i="20"/>
  <c r="H592" i="20"/>
  <c r="H636" i="20"/>
  <c r="H676" i="20"/>
  <c r="H850" i="20"/>
  <c r="H457" i="20"/>
  <c r="H505" i="20"/>
  <c r="H545" i="20"/>
  <c r="H585" i="20"/>
  <c r="H629" i="20"/>
  <c r="H669" i="20"/>
  <c r="H775" i="20"/>
  <c r="H716" i="20"/>
  <c r="H760" i="20"/>
  <c r="H800" i="20"/>
  <c r="H693" i="20"/>
  <c r="H733" i="20"/>
  <c r="H773" i="20"/>
  <c r="H842" i="20"/>
  <c r="H702" i="20"/>
  <c r="H746" i="20"/>
  <c r="H786" i="20"/>
  <c r="H937" i="20"/>
  <c r="H835" i="20"/>
  <c r="H875" i="20"/>
  <c r="H925" i="20"/>
  <c r="H804" i="20"/>
  <c r="H848" i="20"/>
  <c r="H892" i="20"/>
  <c r="H993" i="20"/>
  <c r="H825" i="20"/>
  <c r="H865" i="20"/>
  <c r="H909" i="20"/>
  <c r="H1045" i="20"/>
  <c r="H962" i="20"/>
  <c r="H1010" i="20"/>
  <c r="H1085" i="20"/>
  <c r="H955" i="20"/>
  <c r="H1003" i="20"/>
  <c r="H1057" i="20"/>
  <c r="H948" i="20"/>
  <c r="H1000" i="20"/>
  <c r="H1077" i="20"/>
  <c r="H1082" i="20"/>
  <c r="H1059" i="20"/>
  <c r="H1103" i="20"/>
  <c r="H1080" i="20"/>
  <c r="H1108" i="20"/>
  <c r="H1164" i="20"/>
  <c r="H1141" i="20"/>
  <c r="H1122" i="20"/>
  <c r="H1166" i="20"/>
  <c r="H1181" i="20"/>
  <c r="H159" i="20"/>
  <c r="J14" i="20"/>
  <c r="J379" i="20"/>
  <c r="J966" i="20"/>
  <c r="H490" i="20"/>
  <c r="H52" i="20"/>
  <c r="H24" i="20"/>
  <c r="H92" i="20"/>
  <c r="H128" i="20"/>
  <c r="H164" i="20"/>
  <c r="H312" i="20"/>
  <c r="H256" i="20"/>
  <c r="H82" i="20"/>
  <c r="H118" i="20"/>
  <c r="H154" i="20"/>
  <c r="H232" i="20"/>
  <c r="H175" i="20"/>
  <c r="H360" i="20"/>
  <c r="H300" i="20"/>
  <c r="H182" i="20"/>
  <c r="H276" i="20"/>
  <c r="H372" i="20"/>
  <c r="H380" i="20"/>
  <c r="H209" i="20"/>
  <c r="H253" i="20"/>
  <c r="H297" i="20"/>
  <c r="H337" i="20"/>
  <c r="H381" i="20"/>
  <c r="H421" i="20"/>
  <c r="H582" i="20"/>
  <c r="H198" i="20"/>
  <c r="H242" i="20"/>
  <c r="H286" i="20"/>
  <c r="H326" i="20"/>
  <c r="H370" i="20"/>
  <c r="H410" i="20"/>
  <c r="H522" i="20"/>
  <c r="H715" i="20"/>
  <c r="H227" i="20"/>
  <c r="H271" i="20"/>
  <c r="H315" i="20"/>
  <c r="H355" i="20"/>
  <c r="H395" i="20"/>
  <c r="H478" i="20"/>
  <c r="H654" i="20"/>
  <c r="H443" i="20"/>
  <c r="H487" i="20"/>
  <c r="H531" i="20"/>
  <c r="H571" i="20"/>
  <c r="H611" i="20"/>
  <c r="H655" i="20"/>
  <c r="H719" i="20"/>
  <c r="H428" i="20"/>
  <c r="H476" i="20"/>
  <c r="H516" i="20"/>
  <c r="H556" i="20"/>
  <c r="H596" i="20"/>
  <c r="H640" i="20"/>
  <c r="H680" i="20"/>
  <c r="H914" i="20"/>
  <c r="H469" i="20"/>
  <c r="H509" i="20"/>
  <c r="H549" i="20"/>
  <c r="H593" i="20"/>
  <c r="H633" i="20"/>
  <c r="H673" i="20"/>
  <c r="H791" i="20"/>
  <c r="H724" i="20"/>
  <c r="H764" i="20"/>
  <c r="H806" i="20"/>
  <c r="H697" i="20"/>
  <c r="H737" i="20"/>
  <c r="H777" i="20"/>
  <c r="H874" i="20"/>
  <c r="H710" i="20"/>
  <c r="H750" i="20"/>
  <c r="H794" i="20"/>
  <c r="H1001" i="20"/>
  <c r="H839" i="20"/>
  <c r="H879" i="20"/>
  <c r="H941" i="20"/>
  <c r="H812" i="20"/>
  <c r="H852" i="20"/>
  <c r="H896" i="20"/>
  <c r="H1009" i="20"/>
  <c r="H829" i="20"/>
  <c r="H873" i="20"/>
  <c r="H913" i="20"/>
  <c r="H918" i="20"/>
  <c r="H970" i="20"/>
  <c r="H1014" i="20"/>
  <c r="H1111" i="20"/>
  <c r="H959" i="20"/>
  <c r="H1011" i="20"/>
  <c r="H1073" i="20"/>
  <c r="H960" i="20"/>
  <c r="H1004" i="20"/>
  <c r="H1093" i="20"/>
  <c r="H1086" i="20"/>
  <c r="H1063" i="20"/>
  <c r="H1119" i="20"/>
  <c r="H1084" i="20"/>
  <c r="H1120" i="20"/>
  <c r="H1168" i="20"/>
  <c r="H1149" i="20"/>
  <c r="H1126" i="20"/>
  <c r="H1178" i="20"/>
  <c r="J158" i="20"/>
  <c r="H42" i="20"/>
  <c r="J497" i="20"/>
  <c r="H274" i="20"/>
  <c r="H145" i="20"/>
  <c r="H121" i="20"/>
  <c r="H60" i="20"/>
  <c r="H32" i="20"/>
  <c r="H96" i="20"/>
  <c r="H132" i="20"/>
  <c r="H168" i="20"/>
  <c r="H376" i="20"/>
  <c r="H288" i="20"/>
  <c r="H86" i="20"/>
  <c r="H122" i="20"/>
  <c r="H158" i="20"/>
  <c r="H264" i="20"/>
  <c r="H177" i="20"/>
  <c r="H184" i="20"/>
  <c r="H316" i="20"/>
  <c r="H186" i="20"/>
  <c r="H308" i="20"/>
  <c r="H388" i="20"/>
  <c r="H396" i="20"/>
  <c r="H213" i="20"/>
  <c r="H261" i="20"/>
  <c r="H301" i="20"/>
  <c r="H341" i="20"/>
  <c r="H385" i="20"/>
  <c r="H438" i="20"/>
  <c r="H598" i="20"/>
  <c r="H206" i="20"/>
  <c r="H250" i="20"/>
  <c r="H290" i="20"/>
  <c r="H334" i="20"/>
  <c r="H374" i="20"/>
  <c r="H414" i="20"/>
  <c r="H538" i="20"/>
  <c r="H779" i="20"/>
  <c r="H235" i="20"/>
  <c r="H275" i="20"/>
  <c r="H319" i="20"/>
  <c r="H359" i="20"/>
  <c r="H399" i="20"/>
  <c r="H510" i="20"/>
  <c r="H670" i="20"/>
  <c r="H451" i="20"/>
  <c r="H495" i="20"/>
  <c r="H535" i="20"/>
  <c r="H575" i="20"/>
  <c r="H615" i="20"/>
  <c r="H659" i="20"/>
  <c r="H735" i="20"/>
  <c r="H436" i="20"/>
  <c r="H480" i="20"/>
  <c r="H520" i="20"/>
  <c r="H560" i="20"/>
  <c r="H604" i="20"/>
  <c r="H644" i="20"/>
  <c r="H684" i="20"/>
  <c r="H433" i="20"/>
  <c r="H473" i="20"/>
  <c r="H513" i="20"/>
  <c r="H553" i="20"/>
  <c r="H597" i="20"/>
  <c r="H637" i="20"/>
  <c r="H677" i="20"/>
  <c r="H688" i="20"/>
  <c r="H728" i="20"/>
  <c r="H768" i="20"/>
  <c r="H838" i="20"/>
  <c r="H701" i="20"/>
  <c r="H741" i="20"/>
  <c r="H781" i="20"/>
  <c r="H906" i="20"/>
  <c r="H714" i="20"/>
  <c r="H754" i="20"/>
  <c r="H798" i="20"/>
  <c r="H803" i="20"/>
  <c r="H843" i="20"/>
  <c r="H887" i="20"/>
  <c r="H973" i="20"/>
  <c r="H816" i="20"/>
  <c r="H860" i="20"/>
  <c r="H900" i="20"/>
  <c r="H1025" i="20"/>
  <c r="H833" i="20"/>
  <c r="H877" i="20"/>
  <c r="H933" i="20"/>
  <c r="H922" i="20"/>
  <c r="H974" i="20"/>
  <c r="H1018" i="20"/>
  <c r="H919" i="20"/>
  <c r="H963" i="20"/>
  <c r="H1015" i="20"/>
  <c r="H916" i="20"/>
  <c r="H964" i="20"/>
  <c r="H1012" i="20"/>
  <c r="H1143" i="20"/>
  <c r="H1094" i="20"/>
  <c r="H1067" i="20"/>
  <c r="H1151" i="20"/>
  <c r="H1092" i="20"/>
  <c r="H1128" i="20"/>
  <c r="H1105" i="20"/>
  <c r="H1157" i="20"/>
  <c r="H1130" i="20"/>
  <c r="H1175" i="20"/>
  <c r="H22" i="20"/>
  <c r="J474" i="20"/>
  <c r="H230" i="20"/>
  <c r="J120" i="20"/>
  <c r="H73" i="20"/>
  <c r="H40" i="20"/>
  <c r="H64" i="20"/>
  <c r="H100" i="20"/>
  <c r="H136" i="20"/>
  <c r="H176" i="20"/>
  <c r="H578" i="20"/>
  <c r="H320" i="20"/>
  <c r="H90" i="20"/>
  <c r="H126" i="20"/>
  <c r="H162" i="20"/>
  <c r="H296" i="20"/>
  <c r="H193" i="20"/>
  <c r="H188" i="20"/>
  <c r="H332" i="20"/>
  <c r="H190" i="20"/>
  <c r="H324" i="20"/>
  <c r="H404" i="20"/>
  <c r="H412" i="20"/>
  <c r="H225" i="20"/>
  <c r="H265" i="20"/>
  <c r="H305" i="20"/>
  <c r="H349" i="20"/>
  <c r="H389" i="20"/>
  <c r="H454" i="20"/>
  <c r="H614" i="20"/>
  <c r="H214" i="20"/>
  <c r="H254" i="20"/>
  <c r="H294" i="20"/>
  <c r="H338" i="20"/>
  <c r="H378" i="20"/>
  <c r="H418" i="20"/>
  <c r="H570" i="20"/>
  <c r="H199" i="20"/>
  <c r="H239" i="20"/>
  <c r="H283" i="20"/>
  <c r="H323" i="20"/>
  <c r="H363" i="20"/>
  <c r="H403" i="20"/>
  <c r="H526" i="20"/>
  <c r="H731" i="20"/>
  <c r="H455" i="20"/>
  <c r="H499" i="20"/>
  <c r="H539" i="20"/>
  <c r="H579" i="20"/>
  <c r="H623" i="20"/>
  <c r="H663" i="20"/>
  <c r="H767" i="20"/>
  <c r="H444" i="20"/>
  <c r="H484" i="20"/>
  <c r="H524" i="20"/>
  <c r="H564" i="20"/>
  <c r="H608" i="20"/>
  <c r="H648" i="20"/>
  <c r="H707" i="20"/>
  <c r="H437" i="20"/>
  <c r="H477" i="20"/>
  <c r="H517" i="20"/>
  <c r="H561" i="20"/>
  <c r="H601" i="20"/>
  <c r="H641" i="20"/>
  <c r="H695" i="20"/>
  <c r="H692" i="20"/>
  <c r="H732" i="20"/>
  <c r="H772" i="20"/>
  <c r="H854" i="20"/>
  <c r="H705" i="20"/>
  <c r="H745" i="20"/>
  <c r="H793" i="20"/>
  <c r="H921" i="20"/>
  <c r="H718" i="20"/>
  <c r="H762" i="20"/>
  <c r="H814" i="20"/>
  <c r="H807" i="20"/>
  <c r="H847" i="20"/>
  <c r="H895" i="20"/>
  <c r="H989" i="20"/>
  <c r="H820" i="20"/>
  <c r="H864" i="20"/>
  <c r="H904" i="20"/>
  <c r="H1041" i="20"/>
  <c r="H841" i="20"/>
  <c r="H885" i="20"/>
  <c r="H949" i="20"/>
  <c r="H930" i="20"/>
  <c r="H978" i="20"/>
  <c r="H1026" i="20"/>
  <c r="H923" i="20"/>
  <c r="H971" i="20"/>
  <c r="H1023" i="20"/>
  <c r="H924" i="20"/>
  <c r="H968" i="20"/>
  <c r="H1020" i="20"/>
  <c r="H1050" i="20"/>
  <c r="H1102" i="20"/>
  <c r="H1071" i="20"/>
  <c r="H1052" i="20"/>
  <c r="H1096" i="20"/>
  <c r="H1132" i="20"/>
  <c r="H1109" i="20"/>
  <c r="H1161" i="20"/>
  <c r="H1134" i="20"/>
  <c r="H1179" i="20"/>
  <c r="H55" i="20"/>
  <c r="J90" i="20"/>
  <c r="J670" i="20"/>
  <c r="G5" i="9"/>
  <c r="C607" i="20"/>
  <c r="C402" i="20"/>
  <c r="C127" i="20"/>
  <c r="C351" i="20"/>
  <c r="C85" i="20"/>
  <c r="C333" i="20"/>
  <c r="C437" i="20"/>
  <c r="C124" i="20"/>
  <c r="C24" i="20"/>
  <c r="C149" i="20"/>
  <c r="C527" i="20"/>
  <c r="C32" i="20"/>
  <c r="C101" i="20"/>
  <c r="C165" i="20"/>
  <c r="C186" i="20"/>
  <c r="C159" i="20"/>
  <c r="C201" i="20"/>
  <c r="C210" i="20"/>
  <c r="C595" i="20"/>
  <c r="C415" i="20"/>
  <c r="C720" i="20"/>
  <c r="C162" i="20"/>
  <c r="C117" i="20"/>
  <c r="C184" i="20"/>
  <c r="C671" i="20"/>
  <c r="C229" i="20"/>
  <c r="C329" i="20"/>
  <c r="C274" i="20"/>
  <c r="C223" i="20"/>
  <c r="C304" i="20"/>
  <c r="C811" i="20"/>
  <c r="C134" i="20"/>
  <c r="C108" i="20"/>
  <c r="C68" i="20"/>
  <c r="C60" i="20"/>
  <c r="C69" i="20"/>
  <c r="C133" i="20"/>
  <c r="C277" i="20"/>
  <c r="C95" i="20"/>
  <c r="C172" i="20"/>
  <c r="C257" i="20"/>
  <c r="C338" i="20"/>
  <c r="C287" i="20"/>
  <c r="C484" i="20"/>
  <c r="C154" i="20"/>
  <c r="C142" i="20"/>
  <c r="C110" i="20"/>
  <c r="C148" i="20"/>
  <c r="C92" i="20"/>
  <c r="C76" i="20"/>
  <c r="C52" i="20"/>
  <c r="C44" i="20"/>
  <c r="C16" i="20"/>
  <c r="C8" i="20"/>
  <c r="C73" i="20"/>
  <c r="C89" i="20"/>
  <c r="C105" i="20"/>
  <c r="C121" i="20"/>
  <c r="C137" i="20"/>
  <c r="C153" i="20"/>
  <c r="C169" i="20"/>
  <c r="C192" i="20"/>
  <c r="C309" i="20"/>
  <c r="C166" i="20"/>
  <c r="C221" i="20"/>
  <c r="C71" i="20"/>
  <c r="C103" i="20"/>
  <c r="C135" i="20"/>
  <c r="C167" i="20"/>
  <c r="C293" i="20"/>
  <c r="C182" i="20"/>
  <c r="C543" i="20"/>
  <c r="C233" i="20"/>
  <c r="C413" i="20"/>
  <c r="C321" i="20"/>
  <c r="C377" i="20"/>
  <c r="C226" i="20"/>
  <c r="C290" i="20"/>
  <c r="C354" i="20"/>
  <c r="C418" i="20"/>
  <c r="C659" i="20"/>
  <c r="C239" i="20"/>
  <c r="C303" i="20"/>
  <c r="C367" i="20"/>
  <c r="C455" i="20"/>
  <c r="C368" i="20"/>
  <c r="C548" i="20"/>
  <c r="C501" i="20"/>
  <c r="C458" i="20"/>
  <c r="C877" i="20"/>
  <c r="C150" i="20"/>
  <c r="C118" i="20"/>
  <c r="C132" i="20"/>
  <c r="C116" i="20"/>
  <c r="C56" i="20"/>
  <c r="C36" i="20"/>
  <c r="C28" i="20"/>
  <c r="C77" i="20"/>
  <c r="C93" i="20"/>
  <c r="C109" i="20"/>
  <c r="C125" i="20"/>
  <c r="C141" i="20"/>
  <c r="C157" i="20"/>
  <c r="C173" i="20"/>
  <c r="C213" i="20"/>
  <c r="C341" i="20"/>
  <c r="C170" i="20"/>
  <c r="C285" i="20"/>
  <c r="C79" i="20"/>
  <c r="C111" i="20"/>
  <c r="C143" i="20"/>
  <c r="C175" i="20"/>
  <c r="C373" i="20"/>
  <c r="C205" i="20"/>
  <c r="C185" i="20"/>
  <c r="C265" i="20"/>
  <c r="C179" i="20"/>
  <c r="C447" i="20"/>
  <c r="C495" i="20"/>
  <c r="C242" i="20"/>
  <c r="C306" i="20"/>
  <c r="C370" i="20"/>
  <c r="C467" i="20"/>
  <c r="C847" i="20"/>
  <c r="C255" i="20"/>
  <c r="C319" i="20"/>
  <c r="C383" i="20"/>
  <c r="C631" i="20"/>
  <c r="C459" i="20"/>
  <c r="C612" i="20"/>
  <c r="C565" i="20"/>
  <c r="C642" i="20"/>
  <c r="C1068" i="20"/>
  <c r="C158" i="20"/>
  <c r="C126" i="20"/>
  <c r="C156" i="20"/>
  <c r="C140" i="20"/>
  <c r="C100" i="20"/>
  <c r="C84" i="20"/>
  <c r="C48" i="20"/>
  <c r="C40" i="20"/>
  <c r="C20" i="20"/>
  <c r="C12" i="20"/>
  <c r="C65" i="20"/>
  <c r="C81" i="20"/>
  <c r="C97" i="20"/>
  <c r="C113" i="20"/>
  <c r="C129" i="20"/>
  <c r="C145" i="20"/>
  <c r="C161" i="20"/>
  <c r="C177" i="20"/>
  <c r="C245" i="20"/>
  <c r="C405" i="20"/>
  <c r="C174" i="20"/>
  <c r="C357" i="20"/>
  <c r="C87" i="20"/>
  <c r="C119" i="20"/>
  <c r="C151" i="20"/>
  <c r="C188" i="20"/>
  <c r="C164" i="20"/>
  <c r="C269" i="20"/>
  <c r="C193" i="20"/>
  <c r="C297" i="20"/>
  <c r="C195" i="20"/>
  <c r="C385" i="20"/>
  <c r="C712" i="20"/>
  <c r="C258" i="20"/>
  <c r="C322" i="20"/>
  <c r="C386" i="20"/>
  <c r="C531" i="20"/>
  <c r="C207" i="20"/>
  <c r="C271" i="20"/>
  <c r="C335" i="20"/>
  <c r="C399" i="20"/>
  <c r="C240" i="20"/>
  <c r="C760" i="20"/>
  <c r="C676" i="20"/>
  <c r="C629" i="20"/>
  <c r="C1178" i="20"/>
  <c r="C1165" i="20"/>
  <c r="C1075" i="20"/>
  <c r="C992" i="20"/>
  <c r="C962" i="20"/>
  <c r="C1038" i="20"/>
  <c r="C861" i="20"/>
  <c r="C1034" i="20"/>
  <c r="C880" i="20"/>
  <c r="C816" i="20"/>
  <c r="C787" i="20"/>
  <c r="C723" i="20"/>
  <c r="C839" i="20"/>
  <c r="C750" i="20"/>
  <c r="C998" i="20"/>
  <c r="C777" i="20"/>
  <c r="C713" i="20"/>
  <c r="C692" i="20"/>
  <c r="C626" i="20"/>
  <c r="C562" i="20"/>
  <c r="C498" i="20"/>
  <c r="C470" i="20"/>
  <c r="C454" i="20"/>
  <c r="C438" i="20"/>
  <c r="C879" i="20"/>
  <c r="C768" i="20"/>
  <c r="C704" i="20"/>
  <c r="C673" i="20"/>
  <c r="C657" i="20"/>
  <c r="C641" i="20"/>
  <c r="C625" i="20"/>
  <c r="C609" i="20"/>
  <c r="C593" i="20"/>
  <c r="C577" i="20"/>
  <c r="C561" i="20"/>
  <c r="C545" i="20"/>
  <c r="C529" i="20"/>
  <c r="C513" i="20"/>
  <c r="C497" i="20"/>
  <c r="C481" i="20"/>
  <c r="C465" i="20"/>
  <c r="C449" i="20"/>
  <c r="C433" i="20"/>
  <c r="C863" i="20"/>
  <c r="C748" i="20"/>
  <c r="C688" i="20"/>
  <c r="C672" i="20"/>
  <c r="C656" i="20"/>
  <c r="C640" i="20"/>
  <c r="C624" i="20"/>
  <c r="C608" i="20"/>
  <c r="C592" i="20"/>
  <c r="C576" i="20"/>
  <c r="C560" i="20"/>
  <c r="C544" i="20"/>
  <c r="C528" i="20"/>
  <c r="C512" i="20"/>
  <c r="C496" i="20"/>
  <c r="C480" i="20"/>
  <c r="C464" i="20"/>
  <c r="C448" i="20"/>
  <c r="C432" i="20"/>
  <c r="C696" i="20"/>
  <c r="C635" i="20"/>
  <c r="C571" i="20"/>
  <c r="C507" i="20"/>
  <c r="C443" i="20"/>
  <c r="C412" i="20"/>
  <c r="C396" i="20"/>
  <c r="C380" i="20"/>
  <c r="C364" i="20"/>
  <c r="C348" i="20"/>
  <c r="C332" i="20"/>
  <c r="C316" i="20"/>
  <c r="C300" i="20"/>
  <c r="C284" i="20"/>
  <c r="C268" i="20"/>
  <c r="C252" i="20"/>
  <c r="C236" i="20"/>
  <c r="C220" i="20"/>
  <c r="C204" i="20"/>
  <c r="C679" i="20"/>
  <c r="C615" i="20"/>
  <c r="C551" i="20"/>
  <c r="C487" i="20"/>
  <c r="C1168" i="20"/>
  <c r="C1025" i="20"/>
  <c r="C928" i="20"/>
  <c r="C894" i="20"/>
  <c r="C913" i="20"/>
  <c r="C845" i="20"/>
  <c r="C970" i="20"/>
  <c r="C864" i="20"/>
  <c r="C1030" i="20"/>
  <c r="C771" i="20"/>
  <c r="C707" i="20"/>
  <c r="C798" i="20"/>
  <c r="C734" i="20"/>
  <c r="C883" i="20"/>
  <c r="C761" i="20"/>
  <c r="C697" i="20"/>
  <c r="C674" i="20"/>
  <c r="C610" i="20"/>
  <c r="C546" i="20"/>
  <c r="C482" i="20"/>
  <c r="C466" i="20"/>
  <c r="C450" i="20"/>
  <c r="C434" i="20"/>
  <c r="C815" i="20"/>
  <c r="C752" i="20"/>
  <c r="C685" i="20"/>
  <c r="C669" i="20"/>
  <c r="C653" i="20"/>
  <c r="C637" i="20"/>
  <c r="C621" i="20"/>
  <c r="C605" i="20"/>
  <c r="C589" i="20"/>
  <c r="C573" i="20"/>
  <c r="C557" i="20"/>
  <c r="C541" i="20"/>
  <c r="C525" i="20"/>
  <c r="C509" i="20"/>
  <c r="C493" i="20"/>
  <c r="C477" i="20"/>
  <c r="C461" i="20"/>
  <c r="C445" i="20"/>
  <c r="C429" i="20"/>
  <c r="C796" i="20"/>
  <c r="C732" i="20"/>
  <c r="C684" i="20"/>
  <c r="C668" i="20"/>
  <c r="C652" i="20"/>
  <c r="C636" i="20"/>
  <c r="C620" i="20"/>
  <c r="C604" i="20"/>
  <c r="C588" i="20"/>
  <c r="C572" i="20"/>
  <c r="C556" i="20"/>
  <c r="C540" i="20"/>
  <c r="C524" i="20"/>
  <c r="C508" i="20"/>
  <c r="C492" i="20"/>
  <c r="C476" i="20"/>
  <c r="C460" i="20"/>
  <c r="C444" i="20"/>
  <c r="C428" i="20"/>
  <c r="C683" i="20"/>
  <c r="C619" i="20"/>
  <c r="C555" i="20"/>
  <c r="C491" i="20"/>
  <c r="C427" i="20"/>
  <c r="C408" i="20"/>
  <c r="C392" i="20"/>
  <c r="C376" i="20"/>
  <c r="C360" i="20"/>
  <c r="C344" i="20"/>
  <c r="C328" i="20"/>
  <c r="C312" i="20"/>
  <c r="C296" i="20"/>
  <c r="C280" i="20"/>
  <c r="C264" i="20"/>
  <c r="C248" i="20"/>
  <c r="C232" i="20"/>
  <c r="C216" i="20"/>
  <c r="C200" i="20"/>
  <c r="C663" i="20"/>
  <c r="C599" i="20"/>
  <c r="C535" i="20"/>
  <c r="C1135" i="20"/>
  <c r="C1057" i="20"/>
  <c r="C961" i="20"/>
  <c r="C1019" i="20"/>
  <c r="C862" i="20"/>
  <c r="C893" i="20"/>
  <c r="C829" i="20"/>
  <c r="C912" i="20"/>
  <c r="C848" i="20"/>
  <c r="C875" i="20"/>
  <c r="C755" i="20"/>
  <c r="C691" i="20"/>
  <c r="C782" i="20"/>
  <c r="C718" i="20"/>
  <c r="C819" i="20"/>
  <c r="C745" i="20"/>
  <c r="C895" i="20"/>
  <c r="C658" i="20"/>
  <c r="C594" i="20"/>
  <c r="C530" i="20"/>
  <c r="C478" i="20"/>
  <c r="C462" i="20"/>
  <c r="C446" i="20"/>
  <c r="C430" i="20"/>
  <c r="C800" i="20"/>
  <c r="C736" i="20"/>
  <c r="C681" i="20"/>
  <c r="C665" i="20"/>
  <c r="C649" i="20"/>
  <c r="C633" i="20"/>
  <c r="C617" i="20"/>
  <c r="C601" i="20"/>
  <c r="C585" i="20"/>
  <c r="C569" i="20"/>
  <c r="C553" i="20"/>
  <c r="C537" i="20"/>
  <c r="C521" i="20"/>
  <c r="C505" i="20"/>
  <c r="C489" i="20"/>
  <c r="C473" i="20"/>
  <c r="C457" i="20"/>
  <c r="C441" i="20"/>
  <c r="C425" i="20"/>
  <c r="C780" i="20"/>
  <c r="C716" i="20"/>
  <c r="C680" i="20"/>
  <c r="C664" i="20"/>
  <c r="C648" i="20"/>
  <c r="C632" i="20"/>
  <c r="C616" i="20"/>
  <c r="C600" i="20"/>
  <c r="C584" i="20"/>
  <c r="C568" i="20"/>
  <c r="C552" i="20"/>
  <c r="C536" i="20"/>
  <c r="C520" i="20"/>
  <c r="C504" i="20"/>
  <c r="C488" i="20"/>
  <c r="C472" i="20"/>
  <c r="C456" i="20"/>
  <c r="C440" i="20"/>
  <c r="C424" i="20"/>
  <c r="C667" i="20"/>
  <c r="C603" i="20"/>
  <c r="C539" i="20"/>
  <c r="C475" i="20"/>
  <c r="C420" i="20"/>
  <c r="C404" i="20"/>
  <c r="C388" i="20"/>
  <c r="C372" i="20"/>
  <c r="C356" i="20"/>
  <c r="C340" i="20"/>
  <c r="C324" i="20"/>
  <c r="C308" i="20"/>
  <c r="C292" i="20"/>
  <c r="C276" i="20"/>
  <c r="C260" i="20"/>
  <c r="C244" i="20"/>
  <c r="C228" i="20"/>
  <c r="C212" i="20"/>
  <c r="C911" i="20"/>
  <c r="C647" i="20"/>
  <c r="C583" i="20"/>
  <c r="C519" i="20"/>
  <c r="C1070" i="20"/>
  <c r="C813" i="20"/>
  <c r="C739" i="20"/>
  <c r="C793" i="20"/>
  <c r="C578" i="20"/>
  <c r="C442" i="20"/>
  <c r="C677" i="20"/>
  <c r="C613" i="20"/>
  <c r="C549" i="20"/>
  <c r="C485" i="20"/>
  <c r="C1046" i="20"/>
  <c r="C660" i="20"/>
  <c r="C596" i="20"/>
  <c r="C532" i="20"/>
  <c r="C468" i="20"/>
  <c r="C651" i="20"/>
  <c r="C416" i="20"/>
  <c r="C352" i="20"/>
  <c r="C288" i="20"/>
  <c r="C224" i="20"/>
  <c r="C567" i="20"/>
  <c r="C439" i="20"/>
  <c r="C411" i="20"/>
  <c r="C395" i="20"/>
  <c r="C379" i="20"/>
  <c r="C363" i="20"/>
  <c r="C347" i="20"/>
  <c r="C331" i="20"/>
  <c r="C315" i="20"/>
  <c r="C299" i="20"/>
  <c r="C283" i="20"/>
  <c r="C267" i="20"/>
  <c r="C251" i="20"/>
  <c r="C235" i="20"/>
  <c r="C219" i="20"/>
  <c r="C203" i="20"/>
  <c r="C792" i="20"/>
  <c r="C643" i="20"/>
  <c r="C579" i="20"/>
  <c r="C515" i="20"/>
  <c r="C451" i="20"/>
  <c r="C414" i="20"/>
  <c r="C398" i="20"/>
  <c r="C382" i="20"/>
  <c r="C366" i="20"/>
  <c r="C350" i="20"/>
  <c r="C334" i="20"/>
  <c r="C318" i="20"/>
  <c r="C302" i="20"/>
  <c r="C286" i="20"/>
  <c r="C270" i="20"/>
  <c r="C254" i="20"/>
  <c r="C238" i="20"/>
  <c r="C222" i="20"/>
  <c r="C206" i="20"/>
  <c r="C687" i="20"/>
  <c r="C431" i="20"/>
  <c r="C361" i="20"/>
  <c r="C463" i="20"/>
  <c r="C369" i="20"/>
  <c r="C397" i="20"/>
  <c r="C305" i="20"/>
  <c r="C241" i="20"/>
  <c r="C191" i="20"/>
  <c r="C776" i="20"/>
  <c r="C381" i="20"/>
  <c r="C313" i="20"/>
  <c r="C249" i="20"/>
  <c r="C196" i="20"/>
  <c r="C181" i="20"/>
  <c r="C301" i="20"/>
  <c r="C190" i="20"/>
  <c r="C168" i="20"/>
  <c r="C325" i="20"/>
  <c r="C197" i="20"/>
  <c r="C171" i="20"/>
  <c r="C155" i="20"/>
  <c r="C139" i="20"/>
  <c r="C123" i="20"/>
  <c r="C107" i="20"/>
  <c r="C91" i="20"/>
  <c r="C75" i="20"/>
  <c r="C421" i="20"/>
  <c r="C253" i="20"/>
  <c r="C178" i="20"/>
  <c r="C955" i="20"/>
  <c r="C896" i="20"/>
  <c r="C903" i="20"/>
  <c r="C729" i="20"/>
  <c r="C514" i="20"/>
  <c r="C426" i="20"/>
  <c r="C661" i="20"/>
  <c r="C597" i="20"/>
  <c r="C533" i="20"/>
  <c r="C469" i="20"/>
  <c r="C764" i="20"/>
  <c r="C644" i="20"/>
  <c r="C580" i="20"/>
  <c r="C516" i="20"/>
  <c r="C452" i="20"/>
  <c r="C587" i="20"/>
  <c r="C400" i="20"/>
  <c r="C336" i="20"/>
  <c r="C272" i="20"/>
  <c r="C208" i="20"/>
  <c r="C503" i="20"/>
  <c r="C423" i="20"/>
  <c r="C407" i="20"/>
  <c r="C391" i="20"/>
  <c r="C375" i="20"/>
  <c r="C359" i="20"/>
  <c r="C343" i="20"/>
  <c r="C327" i="20"/>
  <c r="C311" i="20"/>
  <c r="C295" i="20"/>
  <c r="C279" i="20"/>
  <c r="C263" i="20"/>
  <c r="C247" i="20"/>
  <c r="C231" i="20"/>
  <c r="C215" i="20"/>
  <c r="C199" i="20"/>
  <c r="C728" i="20"/>
  <c r="C627" i="20"/>
  <c r="C563" i="20"/>
  <c r="C499" i="20"/>
  <c r="C435" i="20"/>
  <c r="C410" i="20"/>
  <c r="C394" i="20"/>
  <c r="C378" i="20"/>
  <c r="C362" i="20"/>
  <c r="C346" i="20"/>
  <c r="C330" i="20"/>
  <c r="C314" i="20"/>
  <c r="C298" i="20"/>
  <c r="C282" i="20"/>
  <c r="C266" i="20"/>
  <c r="C250" i="20"/>
  <c r="C234" i="20"/>
  <c r="C218" i="20"/>
  <c r="C202" i="20"/>
  <c r="C623" i="20"/>
  <c r="C409" i="20"/>
  <c r="C655" i="20"/>
  <c r="C417" i="20"/>
  <c r="C353" i="20"/>
  <c r="C365" i="20"/>
  <c r="C289" i="20"/>
  <c r="C225" i="20"/>
  <c r="C187" i="20"/>
  <c r="C639" i="20"/>
  <c r="C349" i="20"/>
  <c r="C1150" i="20"/>
  <c r="C830" i="20"/>
  <c r="C832" i="20"/>
  <c r="C766" i="20"/>
  <c r="C756" i="20"/>
  <c r="C474" i="20"/>
  <c r="C784" i="20"/>
  <c r="C645" i="20"/>
  <c r="C581" i="20"/>
  <c r="C517" i="20"/>
  <c r="C453" i="20"/>
  <c r="C700" i="20"/>
  <c r="C628" i="20"/>
  <c r="C564" i="20"/>
  <c r="C500" i="20"/>
  <c r="C436" i="20"/>
  <c r="C523" i="20"/>
  <c r="C384" i="20"/>
  <c r="C320" i="20"/>
  <c r="C256" i="20"/>
  <c r="C744" i="20"/>
  <c r="C471" i="20"/>
  <c r="C419" i="20"/>
  <c r="C403" i="20"/>
  <c r="C387" i="20"/>
  <c r="C371" i="20"/>
  <c r="C355" i="20"/>
  <c r="C339" i="20"/>
  <c r="C323" i="20"/>
  <c r="C307" i="20"/>
  <c r="C291" i="20"/>
  <c r="C275" i="20"/>
  <c r="C259" i="20"/>
  <c r="C243" i="20"/>
  <c r="C227" i="20"/>
  <c r="C211" i="20"/>
  <c r="C982" i="20"/>
  <c r="C675" i="20"/>
  <c r="C611" i="20"/>
  <c r="C547" i="20"/>
  <c r="C483" i="20"/>
  <c r="C422" i="20"/>
  <c r="C406" i="20"/>
  <c r="C390" i="20"/>
  <c r="C374" i="20"/>
  <c r="C358" i="20"/>
  <c r="C342" i="20"/>
  <c r="C326" i="20"/>
  <c r="C310" i="20"/>
  <c r="C294" i="20"/>
  <c r="C278" i="20"/>
  <c r="C262" i="20"/>
  <c r="C246" i="20"/>
  <c r="C230" i="20"/>
  <c r="C214" i="20"/>
  <c r="C198" i="20"/>
  <c r="C559" i="20"/>
  <c r="C393" i="20"/>
  <c r="C591" i="20"/>
  <c r="C401" i="20"/>
  <c r="C575" i="20"/>
  <c r="C337" i="20"/>
  <c r="C273" i="20"/>
  <c r="C209" i="20"/>
  <c r="C183" i="20"/>
  <c r="C511" i="20"/>
  <c r="C345" i="20"/>
  <c r="C281" i="20"/>
  <c r="C217" i="20"/>
  <c r="C189" i="20"/>
  <c r="C389" i="20"/>
  <c r="C237" i="20"/>
  <c r="C176" i="20"/>
  <c r="C479" i="20"/>
  <c r="C261" i="20"/>
  <c r="C180" i="20"/>
  <c r="C163" i="20"/>
  <c r="C147" i="20"/>
  <c r="C131" i="20"/>
  <c r="C115" i="20"/>
  <c r="C99" i="20"/>
  <c r="C83" i="20"/>
  <c r="C67" i="20"/>
  <c r="C317" i="20"/>
  <c r="C194" i="20"/>
  <c r="C63" i="20"/>
  <c r="C122" i="20"/>
  <c r="C1174" i="20"/>
  <c r="C1184" i="20"/>
  <c r="C1131" i="20"/>
  <c r="C1146" i="20"/>
  <c r="C1161" i="20"/>
  <c r="C1152" i="20"/>
  <c r="C1053" i="20"/>
  <c r="C1064" i="20"/>
  <c r="C1071" i="20"/>
  <c r="C1021" i="20"/>
  <c r="C957" i="20"/>
  <c r="C1054" i="20"/>
  <c r="C988" i="20"/>
  <c r="C924" i="20"/>
  <c r="C1015" i="20"/>
  <c r="C951" i="20"/>
  <c r="C946" i="20"/>
  <c r="C890" i="20"/>
  <c r="C858" i="20"/>
  <c r="C826" i="20"/>
  <c r="C1022" i="20"/>
  <c r="C909" i="20"/>
  <c r="C889" i="20"/>
  <c r="C873" i="20"/>
  <c r="C857" i="20"/>
  <c r="C841" i="20"/>
  <c r="C825" i="20"/>
  <c r="C809" i="20"/>
  <c r="C1018" i="20"/>
  <c r="C954" i="20"/>
  <c r="C908" i="20"/>
  <c r="C892" i="20"/>
  <c r="C876" i="20"/>
  <c r="C860" i="20"/>
  <c r="C844" i="20"/>
  <c r="C828" i="20"/>
  <c r="C812" i="20"/>
  <c r="C966" i="20"/>
  <c r="C859" i="20"/>
  <c r="C799" i="20"/>
  <c r="C783" i="20"/>
  <c r="C767" i="20"/>
  <c r="C751" i="20"/>
  <c r="C735" i="20"/>
  <c r="C719" i="20"/>
  <c r="C703" i="20"/>
  <c r="C1124" i="20"/>
  <c r="C887" i="20"/>
  <c r="C823" i="20"/>
  <c r="C794" i="20"/>
  <c r="C778" i="20"/>
  <c r="C762" i="20"/>
  <c r="C746" i="20"/>
  <c r="C730" i="20"/>
  <c r="C714" i="20"/>
  <c r="C698" i="20"/>
  <c r="C934" i="20"/>
  <c r="C867" i="20"/>
  <c r="C803" i="20"/>
  <c r="C789" i="20"/>
  <c r="C773" i="20"/>
  <c r="C757" i="20"/>
  <c r="C741" i="20"/>
  <c r="C725" i="20"/>
  <c r="C709" i="20"/>
  <c r="C693" i="20"/>
  <c r="C831" i="20"/>
  <c r="C740" i="20"/>
  <c r="C686" i="20"/>
  <c r="C670" i="20"/>
  <c r="C654" i="20"/>
  <c r="C638" i="20"/>
  <c r="C622" i="20"/>
  <c r="C606" i="20"/>
  <c r="C590" i="20"/>
  <c r="C574" i="20"/>
  <c r="C558" i="20"/>
  <c r="C542" i="20"/>
  <c r="C526" i="20"/>
  <c r="C510" i="20"/>
  <c r="C494" i="20"/>
  <c r="C130" i="20"/>
  <c r="C1181" i="20"/>
  <c r="C1167" i="20"/>
  <c r="C1118" i="20"/>
  <c r="C1133" i="20"/>
  <c r="C1089" i="20"/>
  <c r="C1100" i="20"/>
  <c r="C1112" i="20"/>
  <c r="C1090" i="20"/>
  <c r="C993" i="20"/>
  <c r="C929" i="20"/>
  <c r="C1024" i="20"/>
  <c r="C960" i="20"/>
  <c r="C1050" i="20"/>
  <c r="C987" i="20"/>
  <c r="C923" i="20"/>
  <c r="C910" i="20"/>
  <c r="C878" i="20"/>
  <c r="C846" i="20"/>
  <c r="C814" i="20"/>
  <c r="C974" i="20"/>
  <c r="C901" i="20"/>
  <c r="C885" i="20"/>
  <c r="C869" i="20"/>
  <c r="C853" i="20"/>
  <c r="C837" i="20"/>
  <c r="C821" i="20"/>
  <c r="C805" i="20"/>
  <c r="C1002" i="20"/>
  <c r="C938" i="20"/>
  <c r="C904" i="20"/>
  <c r="C888" i="20"/>
  <c r="C872" i="20"/>
  <c r="C856" i="20"/>
  <c r="C840" i="20"/>
  <c r="C824" i="20"/>
  <c r="C808" i="20"/>
  <c r="C907" i="20"/>
  <c r="C843" i="20"/>
  <c r="C795" i="20"/>
  <c r="C779" i="20"/>
  <c r="C763" i="20"/>
  <c r="C747" i="20"/>
  <c r="C731" i="20"/>
  <c r="C715" i="20"/>
  <c r="C699" i="20"/>
  <c r="C1014" i="20"/>
  <c r="C871" i="20"/>
  <c r="C807" i="20"/>
  <c r="C790" i="20"/>
  <c r="C774" i="20"/>
  <c r="C758" i="20"/>
  <c r="C742" i="20"/>
  <c r="C726" i="20"/>
  <c r="C710" i="20"/>
  <c r="C694" i="20"/>
  <c r="C915" i="20"/>
  <c r="C851" i="20"/>
  <c r="C801" i="20"/>
  <c r="C785" i="20"/>
  <c r="C769" i="20"/>
  <c r="C753" i="20"/>
  <c r="C737" i="20"/>
  <c r="C721" i="20"/>
  <c r="C705" i="20"/>
  <c r="C689" i="20"/>
  <c r="C788" i="20"/>
  <c r="C724" i="20"/>
  <c r="C682" i="20"/>
  <c r="C666" i="20"/>
  <c r="C650" i="20"/>
  <c r="C634" i="20"/>
  <c r="C618" i="20"/>
  <c r="C602" i="20"/>
  <c r="C586" i="20"/>
  <c r="C570" i="20"/>
  <c r="C554" i="20"/>
  <c r="C538" i="20"/>
  <c r="C522" i="20"/>
  <c r="C506" i="20"/>
  <c r="C490" i="20"/>
  <c r="C1177" i="20"/>
  <c r="C1163" i="20"/>
  <c r="C1114" i="20"/>
  <c r="C1129" i="20"/>
  <c r="C1085" i="20"/>
  <c r="C1096" i="20"/>
  <c r="C1103" i="20"/>
  <c r="C1074" i="20"/>
  <c r="C989" i="20"/>
  <c r="C925" i="20"/>
  <c r="C1020" i="20"/>
  <c r="C956" i="20"/>
  <c r="C1047" i="20"/>
  <c r="C983" i="20"/>
  <c r="C919" i="20"/>
  <c r="C906" i="20"/>
  <c r="C874" i="20"/>
  <c r="C842" i="20"/>
  <c r="C810" i="20"/>
  <c r="C958" i="20"/>
  <c r="C897" i="20"/>
  <c r="C881" i="20"/>
  <c r="C865" i="20"/>
  <c r="C849" i="20"/>
  <c r="C833" i="20"/>
  <c r="C817" i="20"/>
  <c r="C1062" i="20"/>
  <c r="C986" i="20"/>
  <c r="C922" i="20"/>
  <c r="C900" i="20"/>
  <c r="C884" i="20"/>
  <c r="C868" i="20"/>
  <c r="C852" i="20"/>
  <c r="C836" i="20"/>
  <c r="C820" i="20"/>
  <c r="C804" i="20"/>
  <c r="C891" i="20"/>
  <c r="C827" i="20"/>
  <c r="C791" i="20"/>
  <c r="C775" i="20"/>
  <c r="C759" i="20"/>
  <c r="C743" i="20"/>
  <c r="C727" i="20"/>
  <c r="C711" i="20"/>
  <c r="C695" i="20"/>
  <c r="C950" i="20"/>
  <c r="C855" i="20"/>
  <c r="C802" i="20"/>
  <c r="C786" i="20"/>
  <c r="C770" i="20"/>
  <c r="C754" i="20"/>
  <c r="C738" i="20"/>
  <c r="C722" i="20"/>
  <c r="C706" i="20"/>
  <c r="C690" i="20"/>
  <c r="C899" i="20"/>
  <c r="C835" i="20"/>
  <c r="C797" i="20"/>
  <c r="C781" i="20"/>
  <c r="C765" i="20"/>
  <c r="C749" i="20"/>
  <c r="C733" i="20"/>
  <c r="C717" i="20"/>
  <c r="C701" i="20"/>
  <c r="C918" i="20"/>
  <c r="C772" i="20"/>
  <c r="C708" i="20"/>
  <c r="C678" i="20"/>
  <c r="C662" i="20"/>
  <c r="C646" i="20"/>
  <c r="C630" i="20"/>
  <c r="C614" i="20"/>
  <c r="C598" i="20"/>
  <c r="C582" i="20"/>
  <c r="C566" i="20"/>
  <c r="C550" i="20"/>
  <c r="C534" i="20"/>
  <c r="C518" i="20"/>
  <c r="C502" i="20"/>
  <c r="C486" i="20"/>
  <c r="J61" i="20"/>
  <c r="J80" i="20"/>
  <c r="J100" i="20"/>
  <c r="J13" i="20"/>
  <c r="J21" i="20"/>
  <c r="J29" i="20"/>
  <c r="J37" i="20"/>
  <c r="J45" i="20"/>
  <c r="J53" i="20"/>
  <c r="J1184" i="20"/>
  <c r="J1175" i="20"/>
  <c r="J1182" i="20"/>
  <c r="J1157" i="20"/>
  <c r="J1141" i="20"/>
  <c r="J1125" i="20"/>
  <c r="J1109" i="20"/>
  <c r="J1168" i="20"/>
  <c r="J1152" i="20"/>
  <c r="J1136" i="20"/>
  <c r="J1120" i="20"/>
  <c r="J1163" i="20"/>
  <c r="J1147" i="20"/>
  <c r="J1131" i="20"/>
  <c r="J1115" i="20"/>
  <c r="J1146" i="20"/>
  <c r="J1099" i="20"/>
  <c r="J1083" i="20"/>
  <c r="J1067" i="20"/>
  <c r="J1051" i="20"/>
  <c r="J1110" i="20"/>
  <c r="J1090" i="20"/>
  <c r="J1074" i="20"/>
  <c r="J1058" i="20"/>
  <c r="J1170" i="20"/>
  <c r="J1106" i="20"/>
  <c r="J1089" i="20"/>
  <c r="J1073" i="20"/>
  <c r="J1057" i="20"/>
  <c r="J1150" i="20"/>
  <c r="J1052" i="20"/>
  <c r="J1035" i="20"/>
  <c r="J1019" i="20"/>
  <c r="J1003" i="20"/>
  <c r="J987" i="20"/>
  <c r="J971" i="20"/>
  <c r="J955" i="20"/>
  <c r="J939" i="20"/>
  <c r="J923" i="20"/>
  <c r="J1080" i="20"/>
  <c r="J1042" i="20"/>
  <c r="J1026" i="20"/>
  <c r="J1010" i="20"/>
  <c r="J994" i="20"/>
  <c r="J978" i="20"/>
  <c r="J962" i="20"/>
  <c r="J946" i="20"/>
  <c r="J930" i="20"/>
  <c r="J1118" i="20"/>
  <c r="J1045" i="20"/>
  <c r="J1029" i="20"/>
  <c r="J1013" i="20"/>
  <c r="J997" i="20"/>
  <c r="J981" i="20"/>
  <c r="J965" i="20"/>
  <c r="J92" i="20"/>
  <c r="J96" i="20"/>
  <c r="J72" i="20"/>
  <c r="J108" i="20"/>
  <c r="J15" i="20"/>
  <c r="J23" i="20"/>
  <c r="J31" i="20"/>
  <c r="J39" i="20"/>
  <c r="J47" i="20"/>
  <c r="J55" i="20"/>
  <c r="J1180" i="20"/>
  <c r="J1171" i="20"/>
  <c r="J1178" i="20"/>
  <c r="J1169" i="20"/>
  <c r="J1153" i="20"/>
  <c r="J1137" i="20"/>
  <c r="J1121" i="20"/>
  <c r="J1105" i="20"/>
  <c r="J1164" i="20"/>
  <c r="J1148" i="20"/>
  <c r="J1132" i="20"/>
  <c r="J1116" i="20"/>
  <c r="J1159" i="20"/>
  <c r="J1143" i="20"/>
  <c r="J1127" i="20"/>
  <c r="J1111" i="20"/>
  <c r="J1130" i="20"/>
  <c r="J1095" i="20"/>
  <c r="J1079" i="20"/>
  <c r="J1063" i="20"/>
  <c r="J1158" i="20"/>
  <c r="J1102" i="20"/>
  <c r="J1086" i="20"/>
  <c r="J1070" i="20"/>
  <c r="J1054" i="20"/>
  <c r="J1154" i="20"/>
  <c r="J1101" i="20"/>
  <c r="J1085" i="20"/>
  <c r="J1069" i="20"/>
  <c r="J1053" i="20"/>
  <c r="J1100" i="20"/>
  <c r="J1047" i="20"/>
  <c r="J1031" i="20"/>
  <c r="J1015" i="20"/>
  <c r="J999" i="20"/>
  <c r="J983" i="20"/>
  <c r="J967" i="20"/>
  <c r="J951" i="20"/>
  <c r="J935" i="20"/>
  <c r="J919" i="20"/>
  <c r="J1064" i="20"/>
  <c r="J1038" i="20"/>
  <c r="J1022" i="20"/>
  <c r="J1006" i="20"/>
  <c r="J990" i="20"/>
  <c r="J974" i="20"/>
  <c r="J958" i="20"/>
  <c r="J942" i="20"/>
  <c r="J926" i="20"/>
  <c r="J1092" i="20"/>
  <c r="J1041" i="20"/>
  <c r="J1025" i="20"/>
  <c r="J1009" i="20"/>
  <c r="J993" i="20"/>
  <c r="J977" i="20"/>
  <c r="J961" i="20"/>
  <c r="J76" i="20"/>
  <c r="J68" i="20"/>
  <c r="J88" i="20"/>
  <c r="J9" i="20"/>
  <c r="J17" i="20"/>
  <c r="J25" i="20"/>
  <c r="J33" i="20"/>
  <c r="J41" i="20"/>
  <c r="J49" i="20"/>
  <c r="J57" i="20"/>
  <c r="J1176" i="20"/>
  <c r="J1183" i="20"/>
  <c r="J1174" i="20"/>
  <c r="J1165" i="20"/>
  <c r="J1149" i="20"/>
  <c r="J1133" i="20"/>
  <c r="J1117" i="20"/>
  <c r="J1160" i="20"/>
  <c r="J1144" i="20"/>
  <c r="J1128" i="20"/>
  <c r="J1112" i="20"/>
  <c r="J1177" i="20"/>
  <c r="J1155" i="20"/>
  <c r="J1139" i="20"/>
  <c r="J1123" i="20"/>
  <c r="J1107" i="20"/>
  <c r="J1114" i="20"/>
  <c r="J1091" i="20"/>
  <c r="J1075" i="20"/>
  <c r="J1059" i="20"/>
  <c r="J1142" i="20"/>
  <c r="J1098" i="20"/>
  <c r="J1082" i="20"/>
  <c r="J1066" i="20"/>
  <c r="J1050" i="20"/>
  <c r="J1138" i="20"/>
  <c r="J1097" i="20"/>
  <c r="J1081" i="20"/>
  <c r="J1065" i="20"/>
  <c r="J1049" i="20"/>
  <c r="J1084" i="20"/>
  <c r="J1043" i="20"/>
  <c r="J1027" i="20"/>
  <c r="J1011" i="20"/>
  <c r="J995" i="20"/>
  <c r="J979" i="20"/>
  <c r="J963" i="20"/>
  <c r="J947" i="20"/>
  <c r="J931" i="20"/>
  <c r="J1134" i="20"/>
  <c r="J1048" i="20"/>
  <c r="J1034" i="20"/>
  <c r="J1018" i="20"/>
  <c r="J1002" i="20"/>
  <c r="J986" i="20"/>
  <c r="J970" i="20"/>
  <c r="J954" i="20"/>
  <c r="J938" i="20"/>
  <c r="J922" i="20"/>
  <c r="J1076" i="20"/>
  <c r="J1037" i="20"/>
  <c r="J1021" i="20"/>
  <c r="J1005" i="20"/>
  <c r="J989" i="20"/>
  <c r="J973" i="20"/>
  <c r="J957" i="20"/>
  <c r="C10" i="21"/>
  <c r="E11" i="9"/>
  <c r="C6" i="21"/>
  <c r="E7" i="9"/>
  <c r="J901" i="20"/>
  <c r="J802" i="20"/>
  <c r="J818" i="20"/>
  <c r="J834" i="20"/>
  <c r="J850" i="20"/>
  <c r="J866" i="20"/>
  <c r="J882" i="20"/>
  <c r="J898" i="20"/>
  <c r="J914" i="20"/>
  <c r="J964" i="20"/>
  <c r="J1028" i="20"/>
  <c r="J807" i="20"/>
  <c r="J823" i="20"/>
  <c r="J839" i="20"/>
  <c r="J855" i="20"/>
  <c r="J871" i="20"/>
  <c r="J887" i="20"/>
  <c r="J903" i="20"/>
  <c r="J920" i="20"/>
  <c r="J984" i="20"/>
  <c r="J1056" i="20"/>
  <c r="J812" i="20"/>
  <c r="J828" i="20"/>
  <c r="J844" i="20"/>
  <c r="J860" i="20"/>
  <c r="J876" i="20"/>
  <c r="J892" i="20"/>
  <c r="J908" i="20"/>
  <c r="J956" i="20"/>
  <c r="J1020" i="20"/>
  <c r="J921" i="20"/>
  <c r="J937" i="20"/>
  <c r="J953" i="20"/>
  <c r="J1017" i="20"/>
  <c r="J934" i="20"/>
  <c r="J998" i="20"/>
  <c r="J1096" i="20"/>
  <c r="J975" i="20"/>
  <c r="J1039" i="20"/>
  <c r="J1077" i="20"/>
  <c r="J1062" i="20"/>
  <c r="J1055" i="20"/>
  <c r="J1162" i="20"/>
  <c r="J1167" i="20"/>
  <c r="J1156" i="20"/>
  <c r="J1145" i="20"/>
  <c r="J35" i="20"/>
  <c r="J104" i="20"/>
  <c r="J944" i="20"/>
  <c r="J806" i="20"/>
  <c r="J822" i="20"/>
  <c r="J838" i="20"/>
  <c r="J854" i="20"/>
  <c r="J870" i="20"/>
  <c r="J886" i="20"/>
  <c r="J902" i="20"/>
  <c r="J916" i="20"/>
  <c r="J980" i="20"/>
  <c r="J1044" i="20"/>
  <c r="J811" i="20"/>
  <c r="J827" i="20"/>
  <c r="J843" i="20"/>
  <c r="J859" i="20"/>
  <c r="J875" i="20"/>
  <c r="J891" i="20"/>
  <c r="J907" i="20"/>
  <c r="J936" i="20"/>
  <c r="J1000" i="20"/>
  <c r="J1166" i="20"/>
  <c r="J816" i="20"/>
  <c r="J832" i="20"/>
  <c r="J848" i="20"/>
  <c r="J864" i="20"/>
  <c r="J880" i="20"/>
  <c r="J896" i="20"/>
  <c r="J912" i="20"/>
  <c r="J972" i="20"/>
  <c r="J1036" i="20"/>
  <c r="J925" i="20"/>
  <c r="J941" i="20"/>
  <c r="J969" i="20"/>
  <c r="J1033" i="20"/>
  <c r="J950" i="20"/>
  <c r="J1014" i="20"/>
  <c r="J927" i="20"/>
  <c r="J991" i="20"/>
  <c r="J1068" i="20"/>
  <c r="J1093" i="20"/>
  <c r="J1078" i="20"/>
  <c r="J1071" i="20"/>
  <c r="J1119" i="20"/>
  <c r="J1108" i="20"/>
  <c r="J1181" i="20"/>
  <c r="J1161" i="20"/>
  <c r="J1179" i="20"/>
  <c r="J59" i="20"/>
  <c r="J27" i="20"/>
  <c r="J84" i="20"/>
  <c r="C9" i="21"/>
  <c r="E10" i="9"/>
  <c r="C8" i="21"/>
  <c r="E9" i="9"/>
  <c r="G82" i="20"/>
  <c r="C7" i="21"/>
  <c r="E8" i="9"/>
  <c r="C5" i="21"/>
  <c r="D56" i="8"/>
  <c r="I2" i="19"/>
  <c r="B10" i="19" s="1"/>
  <c r="G57" i="20"/>
  <c r="E25" i="20"/>
  <c r="E960" i="20"/>
  <c r="E872" i="20"/>
  <c r="E863" i="20"/>
  <c r="E678" i="20"/>
  <c r="E597" i="20"/>
  <c r="E376" i="20"/>
  <c r="E589" i="20"/>
  <c r="E974" i="20"/>
  <c r="E854" i="20"/>
  <c r="E715" i="20"/>
  <c r="E492" i="20"/>
  <c r="E543" i="20"/>
  <c r="E594" i="20"/>
  <c r="E649" i="20"/>
  <c r="E354" i="20"/>
  <c r="E226" i="20"/>
  <c r="E397" i="20"/>
  <c r="E269" i="20"/>
  <c r="E481" i="20"/>
  <c r="E308" i="20"/>
  <c r="E445" i="20"/>
  <c r="E928" i="20"/>
  <c r="E761" i="20"/>
  <c r="E680" i="20"/>
  <c r="E424" i="20"/>
  <c r="E475" i="20"/>
  <c r="E526" i="20"/>
  <c r="E350" i="20"/>
  <c r="E393" i="20"/>
  <c r="E465" i="20"/>
  <c r="E407" i="20"/>
  <c r="E279" i="20"/>
  <c r="E211" i="20"/>
  <c r="E557" i="20"/>
  <c r="E131" i="20"/>
  <c r="E50" i="20"/>
  <c r="E853" i="20"/>
  <c r="E683" i="20"/>
  <c r="E478" i="20"/>
  <c r="E345" i="20"/>
  <c r="E1043" i="20"/>
  <c r="E912" i="20"/>
  <c r="E811" i="20"/>
  <c r="E757" i="20"/>
  <c r="E817" i="20"/>
  <c r="E676" i="20"/>
  <c r="E548" i="20"/>
  <c r="E996" i="20"/>
  <c r="E599" i="20"/>
  <c r="E471" i="20"/>
  <c r="E650" i="20"/>
  <c r="E522" i="20"/>
  <c r="E617" i="20"/>
  <c r="E346" i="20"/>
  <c r="E218" i="20"/>
  <c r="E389" i="20"/>
  <c r="E261" i="20"/>
  <c r="E449" i="20"/>
  <c r="E300" i="20"/>
  <c r="E391" i="20"/>
  <c r="E255" i="20"/>
  <c r="E263" i="20"/>
  <c r="E283" i="20"/>
  <c r="E194" i="20"/>
  <c r="E121" i="20"/>
  <c r="E371" i="20"/>
  <c r="E259" i="20"/>
  <c r="E127" i="20"/>
  <c r="E70" i="20"/>
  <c r="E102" i="20"/>
  <c r="E134" i="20"/>
  <c r="E120" i="20"/>
  <c r="E62" i="20"/>
  <c r="E140" i="20"/>
  <c r="E1029" i="20"/>
  <c r="E793" i="20"/>
  <c r="E695" i="20"/>
  <c r="E472" i="20"/>
  <c r="E523" i="20"/>
  <c r="E574" i="20"/>
  <c r="E398" i="20"/>
  <c r="E501" i="20"/>
  <c r="E1145" i="20"/>
  <c r="E855" i="20"/>
  <c r="E867" i="20"/>
  <c r="E825" i="20"/>
  <c r="E550" i="20"/>
  <c r="E401" i="20"/>
  <c r="E328" i="20"/>
  <c r="E207" i="20"/>
  <c r="E929" i="20"/>
  <c r="E809" i="20"/>
  <c r="E738" i="20"/>
  <c r="E444" i="20"/>
  <c r="E495" i="20"/>
  <c r="E546" i="20"/>
  <c r="E585" i="20"/>
  <c r="E338" i="20"/>
  <c r="E210" i="20"/>
  <c r="E381" i="20"/>
  <c r="E253" i="20"/>
  <c r="E420" i="20"/>
  <c r="E292" i="20"/>
  <c r="E852" i="20"/>
  <c r="E697" i="20"/>
  <c r="E648" i="20"/>
  <c r="E734" i="20"/>
  <c r="E443" i="20"/>
  <c r="E494" i="20"/>
  <c r="E318" i="20"/>
  <c r="E361" i="20"/>
  <c r="E400" i="20"/>
  <c r="E669" i="20"/>
  <c r="E215" i="20"/>
  <c r="E173" i="20"/>
  <c r="E267" i="20"/>
  <c r="E115" i="20"/>
  <c r="E54" i="20"/>
  <c r="E1067" i="20"/>
  <c r="E688" i="20"/>
  <c r="E619" i="20"/>
  <c r="E710" i="20"/>
  <c r="E1170" i="20"/>
  <c r="E848" i="20"/>
  <c r="E902" i="20"/>
  <c r="E693" i="20"/>
  <c r="E739" i="20"/>
  <c r="E644" i="20"/>
  <c r="E516" i="20"/>
  <c r="E718" i="20"/>
  <c r="E567" i="20"/>
  <c r="E439" i="20"/>
  <c r="E618" i="20"/>
  <c r="E490" i="20"/>
  <c r="E489" i="20"/>
  <c r="E314" i="20"/>
  <c r="E677" i="20"/>
  <c r="E357" i="20"/>
  <c r="E229" i="20"/>
  <c r="E396" i="20"/>
  <c r="E268" i="20"/>
  <c r="E541" i="20"/>
  <c r="E189" i="20"/>
  <c r="E199" i="20"/>
  <c r="E180" i="20"/>
  <c r="E169" i="20"/>
  <c r="E105" i="20"/>
  <c r="E235" i="20"/>
  <c r="E175" i="20"/>
  <c r="E111" i="20"/>
  <c r="E78" i="20"/>
  <c r="E110" i="20"/>
  <c r="E142" i="20"/>
  <c r="E128" i="20"/>
  <c r="E146" i="20"/>
  <c r="E884" i="20"/>
  <c r="E729" i="20"/>
  <c r="E664" i="20"/>
  <c r="E798" i="20"/>
  <c r="E459" i="20"/>
  <c r="E510" i="20"/>
  <c r="E334" i="20"/>
  <c r="E1157" i="20"/>
  <c r="E948" i="20"/>
  <c r="E576" i="20"/>
  <c r="E209" i="20"/>
  <c r="E1171" i="20"/>
  <c r="E796" i="20"/>
  <c r="E671" i="20"/>
  <c r="E466" i="20"/>
  <c r="E290" i="20"/>
  <c r="E333" i="20"/>
  <c r="E372" i="20"/>
  <c r="E1047" i="20"/>
  <c r="E833" i="20"/>
  <c r="E603" i="20"/>
  <c r="E633" i="20"/>
  <c r="E265" i="20"/>
  <c r="E287" i="20"/>
  <c r="E125" i="20"/>
  <c r="E67" i="20"/>
  <c r="E820" i="20"/>
  <c r="E427" i="20"/>
  <c r="E1107" i="20"/>
  <c r="E1004" i="20"/>
  <c r="E780" i="20"/>
  <c r="E612" i="20"/>
  <c r="E663" i="20"/>
  <c r="E794" i="20"/>
  <c r="E458" i="20"/>
  <c r="E282" i="20"/>
  <c r="E325" i="20"/>
  <c r="E364" i="20"/>
  <c r="E367" i="20"/>
  <c r="E183" i="20"/>
  <c r="E153" i="20"/>
  <c r="E176" i="20"/>
  <c r="E95" i="20"/>
  <c r="E118" i="20"/>
  <c r="E136" i="20"/>
  <c r="E1089" i="20"/>
  <c r="E752" i="20"/>
  <c r="E651" i="20"/>
  <c r="E446" i="20"/>
  <c r="E377" i="20"/>
  <c r="E90" i="20"/>
  <c r="E155" i="20"/>
  <c r="E85" i="20"/>
  <c r="E621" i="20"/>
  <c r="E395" i="20"/>
  <c r="E224" i="20"/>
  <c r="E657" i="20"/>
  <c r="E266" i="20"/>
  <c r="E730" i="20"/>
  <c r="E596" i="20"/>
  <c r="E907" i="20"/>
  <c r="E74" i="20"/>
  <c r="E103" i="20"/>
  <c r="E192" i="20"/>
  <c r="E161" i="20"/>
  <c r="E191" i="20"/>
  <c r="E415" i="20"/>
  <c r="E380" i="20"/>
  <c r="E341" i="20"/>
  <c r="E474" i="20"/>
  <c r="E679" i="20"/>
  <c r="E837" i="20"/>
  <c r="E1156" i="20"/>
  <c r="E30" i="20"/>
  <c r="E144" i="20"/>
  <c r="E52" i="20"/>
  <c r="E171" i="20"/>
  <c r="E101" i="20"/>
  <c r="E174" i="20"/>
  <c r="E185" i="20"/>
  <c r="E256" i="20"/>
  <c r="E217" i="20"/>
  <c r="E330" i="20"/>
  <c r="E455" i="20"/>
  <c r="E660" i="20"/>
  <c r="E880" i="20"/>
  <c r="E422" i="20"/>
  <c r="E877" i="20"/>
  <c r="E244" i="20"/>
  <c r="E1091" i="20"/>
  <c r="E448" i="20"/>
  <c r="E561" i="20"/>
  <c r="E1142" i="20"/>
  <c r="E700" i="20"/>
  <c r="E623" i="20"/>
  <c r="E450" i="20"/>
  <c r="E274" i="20"/>
  <c r="E317" i="20"/>
  <c r="E356" i="20"/>
  <c r="E919" i="20"/>
  <c r="E743" i="20"/>
  <c r="E571" i="20"/>
  <c r="E505" i="20"/>
  <c r="E233" i="20"/>
  <c r="E193" i="20"/>
  <c r="E109" i="20"/>
  <c r="E160" i="20"/>
  <c r="E847" i="20"/>
  <c r="E670" i="20"/>
  <c r="E1074" i="20"/>
  <c r="E875" i="20"/>
  <c r="E716" i="20"/>
  <c r="E580" i="20"/>
  <c r="E631" i="20"/>
  <c r="E682" i="20"/>
  <c r="E426" i="20"/>
  <c r="E250" i="20"/>
  <c r="E293" i="20"/>
  <c r="E332" i="20"/>
  <c r="E379" i="20"/>
  <c r="E429" i="20"/>
  <c r="E137" i="20"/>
  <c r="E419" i="20"/>
  <c r="E79" i="20"/>
  <c r="E126" i="20"/>
  <c r="E58" i="20"/>
  <c r="E983" i="20"/>
  <c r="E775" i="20"/>
  <c r="E587" i="20"/>
  <c r="E569" i="20"/>
  <c r="E116" i="20"/>
  <c r="E82" i="20"/>
  <c r="E227" i="20"/>
  <c r="E117" i="20"/>
  <c r="E251" i="20"/>
  <c r="E239" i="20"/>
  <c r="E288" i="20"/>
  <c r="E249" i="20"/>
  <c r="E394" i="20"/>
  <c r="E519" i="20"/>
  <c r="E691" i="20"/>
  <c r="E1025" i="20"/>
  <c r="E66" i="20"/>
  <c r="E135" i="20"/>
  <c r="E65" i="20"/>
  <c r="E243" i="20"/>
  <c r="E295" i="20"/>
  <c r="E573" i="20"/>
  <c r="E513" i="20"/>
  <c r="E613" i="20"/>
  <c r="E602" i="20"/>
  <c r="E500" i="20"/>
  <c r="E870" i="20"/>
  <c r="E148" i="20"/>
  <c r="E26" i="20"/>
  <c r="E164" i="20"/>
  <c r="E75" i="20"/>
  <c r="E355" i="20"/>
  <c r="E133" i="20"/>
  <c r="E403" i="20"/>
  <c r="E319" i="20"/>
  <c r="E320" i="20"/>
  <c r="E281" i="20"/>
  <c r="E553" i="20"/>
  <c r="E583" i="20"/>
  <c r="E771" i="20"/>
  <c r="E979" i="20"/>
  <c r="E7" i="20"/>
  <c r="E1003" i="20"/>
  <c r="E248" i="20"/>
  <c r="E620" i="20"/>
  <c r="E581" i="20"/>
  <c r="E205" i="20"/>
  <c r="E708" i="20"/>
  <c r="E1138" i="20"/>
  <c r="E418" i="20"/>
  <c r="E815" i="20"/>
  <c r="E725" i="20"/>
  <c r="E506" i="20"/>
  <c r="E384" i="20"/>
  <c r="E195" i="20"/>
  <c r="E203" i="20"/>
  <c r="E60" i="20"/>
  <c r="E38" i="20"/>
  <c r="E628" i="20"/>
  <c r="E298" i="20"/>
  <c r="E252" i="20"/>
  <c r="E170" i="20"/>
  <c r="E167" i="20"/>
  <c r="E1063" i="20"/>
  <c r="E647" i="20"/>
  <c r="E313" i="20"/>
  <c r="E351" i="20"/>
  <c r="E149" i="20"/>
  <c r="E91" i="20"/>
  <c r="E270" i="20"/>
  <c r="E600" i="20"/>
  <c r="E154" i="20"/>
  <c r="E86" i="20"/>
  <c r="E89" i="20"/>
  <c r="E525" i="20"/>
  <c r="E197" i="20"/>
  <c r="E410" i="20"/>
  <c r="E535" i="20"/>
  <c r="E707" i="20"/>
  <c r="E942" i="20"/>
  <c r="E632" i="20"/>
  <c r="E291" i="20"/>
  <c r="E304" i="20"/>
  <c r="E654" i="20"/>
  <c r="E228" i="20"/>
  <c r="E674" i="20"/>
  <c r="E358" i="20"/>
  <c r="E532" i="20"/>
  <c r="E202" i="20"/>
  <c r="E637" i="20"/>
  <c r="E275" i="20"/>
  <c r="E139" i="20"/>
  <c r="E152" i="20"/>
  <c r="E1006" i="20"/>
  <c r="E551" i="20"/>
  <c r="E277" i="20"/>
  <c r="E303" i="20"/>
  <c r="E129" i="20"/>
  <c r="E71" i="20"/>
  <c r="E806" i="20"/>
  <c r="E570" i="20"/>
  <c r="E416" i="20"/>
  <c r="E247" i="20"/>
  <c r="E331" i="20"/>
  <c r="E98" i="20"/>
  <c r="E638" i="20"/>
  <c r="E874" i="20"/>
  <c r="E112" i="20"/>
  <c r="E143" i="20"/>
  <c r="E307" i="20"/>
  <c r="E204" i="20"/>
  <c r="E421" i="20"/>
  <c r="E554" i="20"/>
  <c r="E452" i="20"/>
  <c r="E873" i="20"/>
  <c r="E238" i="20"/>
  <c r="E138" i="20"/>
  <c r="E188" i="20"/>
  <c r="E694" i="20"/>
  <c r="E520" i="20"/>
  <c r="E673" i="20"/>
  <c r="E572" i="20"/>
  <c r="E51" i="20"/>
  <c r="E782" i="20"/>
  <c r="E373" i="20"/>
  <c r="E477" i="20"/>
  <c r="E165" i="20"/>
  <c r="E107" i="20"/>
  <c r="E6" i="20"/>
  <c r="E816" i="20"/>
  <c r="E423" i="20"/>
  <c r="E213" i="20"/>
  <c r="E177" i="20"/>
  <c r="E97" i="20"/>
  <c r="E158" i="20"/>
  <c r="E748" i="20"/>
  <c r="E442" i="20"/>
  <c r="E352" i="20"/>
  <c r="E179" i="20"/>
  <c r="E172" i="20"/>
  <c r="E106" i="20"/>
  <c r="E746" i="20"/>
  <c r="E911" i="20"/>
  <c r="E150" i="20"/>
  <c r="E159" i="20"/>
  <c r="E162" i="20"/>
  <c r="E236" i="20"/>
  <c r="E549" i="20"/>
  <c r="E586" i="20"/>
  <c r="E484" i="20"/>
  <c r="E838" i="20"/>
  <c r="E302" i="20"/>
  <c r="E130" i="20"/>
  <c r="E315" i="20"/>
  <c r="E222" i="20"/>
  <c r="E552" i="20"/>
  <c r="E517" i="20"/>
  <c r="E859" i="20"/>
  <c r="E950" i="20"/>
  <c r="G33" i="20"/>
  <c r="C4" i="21"/>
  <c r="Y7" i="9"/>
  <c r="B10" i="17"/>
  <c r="E80" i="20"/>
  <c r="E1120" i="20"/>
  <c r="E53" i="20"/>
  <c r="E1148" i="20"/>
  <c r="E1086" i="20"/>
  <c r="E943" i="20"/>
  <c r="E1037" i="20"/>
  <c r="E72" i="20"/>
  <c r="E1184" i="20"/>
  <c r="E1112" i="20"/>
  <c r="E1066" i="20"/>
  <c r="E923" i="20"/>
  <c r="E1017" i="20"/>
  <c r="E1150" i="20"/>
  <c r="E962" i="20"/>
  <c r="E844" i="20"/>
  <c r="E968" i="20"/>
  <c r="E801" i="20"/>
  <c r="E792" i="20"/>
  <c r="E767" i="20"/>
  <c r="E1124" i="20"/>
  <c r="E1027" i="20"/>
  <c r="E977" i="20"/>
  <c r="E808" i="20"/>
  <c r="E803" i="20"/>
  <c r="E905" i="20"/>
  <c r="E805" i="20"/>
  <c r="E849" i="20"/>
  <c r="E951" i="20"/>
  <c r="E868" i="20"/>
  <c r="E936" i="20"/>
  <c r="E713" i="20"/>
  <c r="E759" i="20"/>
  <c r="E656" i="20"/>
  <c r="E528" i="20"/>
  <c r="E766" i="20"/>
  <c r="E579" i="20"/>
  <c r="E451" i="20"/>
  <c r="E630" i="20"/>
  <c r="E518" i="20"/>
  <c r="E454" i="20"/>
  <c r="E601" i="20"/>
  <c r="E406" i="20"/>
  <c r="E342" i="20"/>
  <c r="E278" i="20"/>
  <c r="E214" i="20"/>
  <c r="E533" i="20"/>
  <c r="E385" i="20"/>
  <c r="E321" i="20"/>
  <c r="E257" i="20"/>
  <c r="E742" i="20"/>
  <c r="E433" i="20"/>
  <c r="E360" i="20"/>
  <c r="E296" i="20"/>
  <c r="E232" i="20"/>
  <c r="E375" i="20"/>
  <c r="E335" i="20"/>
  <c r="E1095" i="20"/>
  <c r="E1011" i="20"/>
  <c r="E1096" i="20"/>
  <c r="E896" i="20"/>
  <c r="E940" i="20"/>
  <c r="E1048" i="20"/>
  <c r="E822" i="20"/>
  <c r="E741" i="20"/>
  <c r="E764" i="20"/>
  <c r="E787" i="20"/>
  <c r="E699" i="20"/>
  <c r="E668" i="20"/>
  <c r="E604" i="20"/>
  <c r="E540" i="20"/>
  <c r="E476" i="20"/>
  <c r="E829" i="20"/>
  <c r="E655" i="20"/>
  <c r="E591" i="20"/>
  <c r="E527" i="20"/>
  <c r="E463" i="20"/>
  <c r="E762" i="20"/>
  <c r="E642" i="20"/>
  <c r="E578" i="20"/>
  <c r="E514" i="20"/>
  <c r="E96" i="20"/>
  <c r="E1167" i="20"/>
  <c r="E84" i="20"/>
  <c r="E1070" i="20"/>
  <c r="E927" i="20"/>
  <c r="E989" i="20"/>
  <c r="E88" i="20"/>
  <c r="E1159" i="20"/>
  <c r="E1110" i="20"/>
  <c r="E1100" i="20"/>
  <c r="E969" i="20"/>
  <c r="E1083" i="20"/>
  <c r="E930" i="20"/>
  <c r="E1092" i="20"/>
  <c r="E914" i="20"/>
  <c r="E785" i="20"/>
  <c r="E760" i="20"/>
  <c r="E751" i="20"/>
  <c r="E1139" i="20"/>
  <c r="E963" i="20"/>
  <c r="E945" i="20"/>
  <c r="E1036" i="20"/>
  <c r="E952" i="20"/>
  <c r="E841" i="20"/>
  <c r="E788" i="20"/>
  <c r="E795" i="20"/>
  <c r="E1165" i="20"/>
  <c r="E1042" i="20"/>
  <c r="E836" i="20"/>
  <c r="E890" i="20"/>
  <c r="E964" i="20"/>
  <c r="E735" i="20"/>
  <c r="E640" i="20"/>
  <c r="E512" i="20"/>
  <c r="E702" i="20"/>
  <c r="E563" i="20"/>
  <c r="E435" i="20"/>
  <c r="E614" i="20"/>
  <c r="E502" i="20"/>
  <c r="E438" i="20"/>
  <c r="E537" i="20"/>
  <c r="E390" i="20"/>
  <c r="E326" i="20"/>
  <c r="E262" i="20"/>
  <c r="E198" i="20"/>
  <c r="E469" i="20"/>
  <c r="E369" i="20"/>
  <c r="E305" i="20"/>
  <c r="E241" i="20"/>
  <c r="E625" i="20"/>
  <c r="E408" i="20"/>
  <c r="E344" i="20"/>
  <c r="E280" i="20"/>
  <c r="E216" i="20"/>
  <c r="E605" i="20"/>
  <c r="E271" i="20"/>
  <c r="E1114" i="20"/>
  <c r="E947" i="20"/>
  <c r="E993" i="20"/>
  <c r="E864" i="20"/>
  <c r="E891" i="20"/>
  <c r="E920" i="20"/>
  <c r="E980" i="20"/>
  <c r="E709" i="20"/>
  <c r="E732" i="20"/>
  <c r="E755" i="20"/>
  <c r="E845" i="20"/>
  <c r="E652" i="20"/>
  <c r="E588" i="20"/>
  <c r="E524" i="20"/>
  <c r="E460" i="20"/>
  <c r="E750" i="20"/>
  <c r="E639" i="20"/>
  <c r="E575" i="20"/>
  <c r="E511" i="20"/>
  <c r="E447" i="20"/>
  <c r="E698" i="20"/>
  <c r="E626" i="20"/>
  <c r="E562" i="20"/>
  <c r="E498" i="20"/>
  <c r="E9" i="20"/>
  <c r="E1161" i="20"/>
  <c r="E23" i="20"/>
  <c r="E1173" i="20"/>
  <c r="E1049" i="20"/>
  <c r="E1002" i="20"/>
  <c r="E55" i="20"/>
  <c r="E1153" i="20"/>
  <c r="E1087" i="20"/>
  <c r="E1056" i="20"/>
  <c r="E966" i="20"/>
  <c r="E1104" i="20"/>
  <c r="E925" i="20"/>
  <c r="E871" i="20"/>
  <c r="E850" i="20"/>
  <c r="E721" i="20"/>
  <c r="E696" i="20"/>
  <c r="E1090" i="20"/>
  <c r="E990" i="20"/>
  <c r="E904" i="20"/>
  <c r="E883" i="20"/>
  <c r="E862" i="20"/>
  <c r="E749" i="20"/>
  <c r="E724" i="20"/>
  <c r="E747" i="20"/>
  <c r="E1130" i="20"/>
  <c r="E997" i="20"/>
  <c r="E895" i="20"/>
  <c r="E1044" i="20"/>
  <c r="E736" i="20"/>
  <c r="E909" i="20"/>
  <c r="E592" i="20"/>
  <c r="E464" i="20"/>
  <c r="E643" i="20"/>
  <c r="E515" i="20"/>
  <c r="E714" i="20"/>
  <c r="E566" i="20"/>
  <c r="E486" i="20"/>
  <c r="E861" i="20"/>
  <c r="E473" i="20"/>
  <c r="E374" i="20"/>
  <c r="E310" i="20"/>
  <c r="E246" i="20"/>
  <c r="E661" i="20"/>
  <c r="E417" i="20"/>
  <c r="E353" i="20"/>
  <c r="E289" i="20"/>
  <c r="E225" i="20"/>
  <c r="E39" i="20"/>
  <c r="E1039" i="20"/>
  <c r="E1137" i="20"/>
  <c r="E1180" i="20"/>
  <c r="E818" i="20"/>
  <c r="E1058" i="20"/>
  <c r="E846" i="20"/>
  <c r="E1158" i="20"/>
  <c r="E704" i="20"/>
  <c r="E627" i="20"/>
  <c r="E470" i="20"/>
  <c r="E294" i="20"/>
  <c r="E337" i="20"/>
  <c r="E497" i="20"/>
  <c r="E312" i="20"/>
  <c r="E509" i="20"/>
  <c r="E181" i="20"/>
  <c r="E1053" i="20"/>
  <c r="E976" i="20"/>
  <c r="E827" i="20"/>
  <c r="E773" i="20"/>
  <c r="E881" i="20"/>
  <c r="E684" i="20"/>
  <c r="E556" i="20"/>
  <c r="E428" i="20"/>
  <c r="E607" i="20"/>
  <c r="E479" i="20"/>
  <c r="E658" i="20"/>
  <c r="E530" i="20"/>
  <c r="E434" i="20"/>
  <c r="E521" i="20"/>
  <c r="E386" i="20"/>
  <c r="E322" i="20"/>
  <c r="E258" i="20"/>
  <c r="E758" i="20"/>
  <c r="E453" i="20"/>
  <c r="E365" i="20"/>
  <c r="E301" i="20"/>
  <c r="E237" i="20"/>
  <c r="E609" i="20"/>
  <c r="E404" i="20"/>
  <c r="E340" i="20"/>
  <c r="E276" i="20"/>
  <c r="E212" i="20"/>
  <c r="E1123" i="20"/>
  <c r="E946" i="20"/>
  <c r="E1020" i="20"/>
  <c r="E842" i="20"/>
  <c r="E784" i="20"/>
  <c r="E711" i="20"/>
  <c r="E616" i="20"/>
  <c r="E488" i="20"/>
  <c r="E667" i="20"/>
  <c r="E539" i="20"/>
  <c r="E813" i="20"/>
  <c r="E590" i="20"/>
  <c r="E462" i="20"/>
  <c r="E414" i="20"/>
  <c r="E286" i="20"/>
  <c r="E565" i="20"/>
  <c r="E329" i="20"/>
  <c r="E201" i="20"/>
  <c r="E368" i="20"/>
  <c r="E240" i="20"/>
  <c r="E383" i="20"/>
  <c r="E653" i="20"/>
  <c r="E187" i="20"/>
  <c r="E166" i="20"/>
  <c r="E157" i="20"/>
  <c r="E93" i="20"/>
  <c r="E184" i="20"/>
  <c r="E163" i="20"/>
  <c r="E99" i="20"/>
  <c r="E42" i="20"/>
  <c r="E114" i="20"/>
  <c r="E132" i="20"/>
  <c r="E1010" i="20"/>
  <c r="E1000" i="20"/>
  <c r="E727" i="20"/>
  <c r="E504" i="20"/>
  <c r="E555" i="20"/>
  <c r="E606" i="20"/>
  <c r="E441" i="20"/>
  <c r="E629" i="20"/>
  <c r="E41" i="20"/>
  <c r="E970" i="20"/>
  <c r="E1071" i="20"/>
  <c r="E999" i="20"/>
  <c r="E705" i="20"/>
  <c r="E958" i="20"/>
  <c r="E717" i="20"/>
  <c r="E933" i="20"/>
  <c r="E754" i="20"/>
  <c r="E499" i="20"/>
  <c r="E665" i="20"/>
  <c r="E230" i="20"/>
  <c r="E273" i="20"/>
  <c r="E392" i="20"/>
  <c r="E264" i="20"/>
  <c r="E399" i="20"/>
  <c r="E1149" i="20"/>
  <c r="E1038" i="20"/>
  <c r="E832" i="20"/>
  <c r="E886" i="20"/>
  <c r="E901" i="20"/>
  <c r="E731" i="20"/>
  <c r="E636" i="20"/>
  <c r="E508" i="20"/>
  <c r="E687" i="20"/>
  <c r="E559" i="20"/>
  <c r="E431" i="20"/>
  <c r="E610" i="20"/>
  <c r="E482" i="20"/>
  <c r="E774" i="20"/>
  <c r="E457" i="20"/>
  <c r="E370" i="20"/>
  <c r="E306" i="20"/>
  <c r="E242" i="20"/>
  <c r="E645" i="20"/>
  <c r="E413" i="20"/>
  <c r="E349" i="20"/>
  <c r="E285" i="20"/>
  <c r="E221" i="20"/>
  <c r="E545" i="20"/>
  <c r="E388" i="20"/>
  <c r="E324" i="20"/>
  <c r="E260" i="20"/>
  <c r="E196" i="20"/>
  <c r="E1078" i="20"/>
  <c r="E965" i="20"/>
  <c r="E879" i="20"/>
  <c r="E889" i="20"/>
  <c r="E720" i="20"/>
  <c r="E786" i="20"/>
  <c r="E584" i="20"/>
  <c r="E456" i="20"/>
  <c r="E635" i="20"/>
  <c r="E507" i="20"/>
  <c r="E686" i="20"/>
  <c r="E558" i="20"/>
  <c r="E430" i="20"/>
  <c r="E382" i="20"/>
  <c r="E254" i="20"/>
  <c r="E437" i="20"/>
  <c r="E297" i="20"/>
  <c r="E593" i="20"/>
  <c r="E336" i="20"/>
  <c r="E208" i="20"/>
  <c r="E411" i="20"/>
  <c r="E343" i="20"/>
  <c r="E685" i="20"/>
  <c r="E339" i="20"/>
  <c r="E141" i="20"/>
  <c r="E77" i="20"/>
  <c r="E493" i="20"/>
  <c r="E147" i="20"/>
  <c r="E83" i="20"/>
  <c r="E46" i="20"/>
  <c r="E122" i="20"/>
  <c r="E31" i="20"/>
  <c r="E917" i="20"/>
  <c r="E810" i="20"/>
  <c r="E722" i="20"/>
  <c r="E440" i="20"/>
  <c r="E491" i="20"/>
  <c r="E542" i="20"/>
  <c r="E366" i="20"/>
  <c r="E409" i="20"/>
  <c r="E223" i="20"/>
  <c r="E59" i="20"/>
  <c r="E1183" i="20"/>
  <c r="E1168" i="20"/>
  <c r="E1135" i="20"/>
  <c r="E17" i="20"/>
  <c r="E1109" i="20"/>
  <c r="E1163" i="20"/>
  <c r="E1075" i="20"/>
  <c r="E1097" i="20"/>
  <c r="E1007" i="20"/>
  <c r="E1106" i="20"/>
  <c r="E938" i="20"/>
  <c r="E973" i="20"/>
  <c r="E11" i="20"/>
  <c r="E1175" i="20"/>
  <c r="E1160" i="20"/>
  <c r="E1127" i="20"/>
  <c r="E1055" i="20"/>
  <c r="E1077" i="20"/>
  <c r="E987" i="20"/>
  <c r="E1030" i="20"/>
  <c r="E1064" i="20"/>
  <c r="E953" i="20"/>
  <c r="E1062" i="20"/>
  <c r="E935" i="20"/>
  <c r="E1045" i="20"/>
  <c r="E892" i="20"/>
  <c r="E988" i="20"/>
  <c r="E823" i="20"/>
  <c r="E882" i="20"/>
  <c r="E802" i="20"/>
  <c r="E769" i="20"/>
  <c r="E885" i="20"/>
  <c r="E744" i="20"/>
  <c r="E865" i="20"/>
  <c r="E19" i="20"/>
  <c r="E1134" i="20"/>
  <c r="E1069" i="20"/>
  <c r="E931" i="20"/>
  <c r="E926" i="20"/>
  <c r="E1008" i="20"/>
  <c r="E856" i="20"/>
  <c r="E972" i="20"/>
  <c r="E835" i="20"/>
  <c r="E910" i="20"/>
  <c r="E830" i="20"/>
  <c r="E781" i="20"/>
  <c r="E701" i="20"/>
  <c r="E772" i="20"/>
  <c r="E692" i="20"/>
  <c r="E779" i="20"/>
  <c r="E37" i="20"/>
  <c r="E1108" i="20"/>
  <c r="E1057" i="20"/>
  <c r="E978" i="20"/>
  <c r="E992" i="20"/>
  <c r="E804" i="20"/>
  <c r="E831" i="20"/>
  <c r="E858" i="20"/>
  <c r="E777" i="20"/>
  <c r="E800" i="20"/>
  <c r="E897" i="20"/>
  <c r="E719" i="20"/>
  <c r="E690" i="20"/>
  <c r="E624" i="20"/>
  <c r="E560" i="20"/>
  <c r="E496" i="20"/>
  <c r="E432" i="20"/>
  <c r="E675" i="20"/>
  <c r="E611" i="20"/>
  <c r="E547" i="20"/>
  <c r="E483" i="20"/>
  <c r="E932" i="20"/>
  <c r="E662" i="20"/>
  <c r="E598" i="20"/>
  <c r="E534" i="20"/>
  <c r="E45" i="20"/>
  <c r="E1152" i="20"/>
  <c r="E1119" i="20"/>
  <c r="E21" i="20"/>
  <c r="E1164" i="20"/>
  <c r="E1131" i="20"/>
  <c r="E1102" i="20"/>
  <c r="E1081" i="20"/>
  <c r="E991" i="20"/>
  <c r="E1018" i="20"/>
  <c r="E1080" i="20"/>
  <c r="E957" i="20"/>
  <c r="E29" i="20"/>
  <c r="E1169" i="20"/>
  <c r="E1144" i="20"/>
  <c r="E1111" i="20"/>
  <c r="E1082" i="20"/>
  <c r="E1122" i="20"/>
  <c r="E971" i="20"/>
  <c r="E998" i="20"/>
  <c r="E1033" i="20"/>
  <c r="E76" i="20"/>
  <c r="E1155" i="20"/>
  <c r="E1105" i="20"/>
  <c r="E1084" i="20"/>
  <c r="E949" i="20"/>
  <c r="E860" i="20"/>
  <c r="E924" i="20"/>
  <c r="E1032" i="20"/>
  <c r="E866" i="20"/>
  <c r="E916" i="20"/>
  <c r="E737" i="20"/>
  <c r="E821" i="20"/>
  <c r="E728" i="20"/>
  <c r="E783" i="20"/>
  <c r="E92" i="20"/>
  <c r="E1174" i="20"/>
  <c r="E1177" i="20"/>
  <c r="E1088" i="20"/>
  <c r="E1068" i="20"/>
  <c r="E1009" i="20"/>
  <c r="E944" i="20"/>
  <c r="E840" i="20"/>
  <c r="E899" i="20"/>
  <c r="E819" i="20"/>
  <c r="E894" i="20"/>
  <c r="E1060" i="20"/>
  <c r="E765" i="20"/>
  <c r="E1028" i="20"/>
  <c r="E740" i="20"/>
  <c r="E913" i="20"/>
  <c r="E763" i="20"/>
  <c r="E1099" i="20"/>
  <c r="E1015" i="20"/>
  <c r="E1154" i="20"/>
  <c r="E900" i="20"/>
  <c r="E956" i="20"/>
  <c r="E1076" i="20"/>
  <c r="E826" i="20"/>
  <c r="E745" i="20"/>
  <c r="E768" i="20"/>
  <c r="E791" i="20"/>
  <c r="E703" i="20"/>
  <c r="E672" i="20"/>
  <c r="E608" i="20"/>
  <c r="E544" i="20"/>
  <c r="E480" i="20"/>
  <c r="E893" i="20"/>
  <c r="E659" i="20"/>
  <c r="E595" i="20"/>
  <c r="E531" i="20"/>
  <c r="E467" i="20"/>
  <c r="E778" i="20"/>
  <c r="E646" i="20"/>
  <c r="E582" i="20"/>
  <c r="G9" i="20"/>
  <c r="E44" i="20"/>
  <c r="E362" i="20"/>
  <c r="L10" i="17"/>
  <c r="E487" i="20"/>
  <c r="E8" i="20"/>
  <c r="E219" i="20"/>
  <c r="E20" i="20"/>
  <c r="C15" i="20"/>
  <c r="C926" i="20"/>
  <c r="C990" i="20"/>
  <c r="C1078" i="20"/>
  <c r="C818" i="20"/>
  <c r="C834" i="20"/>
  <c r="C850" i="20"/>
  <c r="C866" i="20"/>
  <c r="C882" i="20"/>
  <c r="C898" i="20"/>
  <c r="C914" i="20"/>
  <c r="C1010" i="20"/>
  <c r="C935" i="20"/>
  <c r="C967" i="20"/>
  <c r="C999" i="20"/>
  <c r="C1031" i="20"/>
  <c r="C1098" i="20"/>
  <c r="C940" i="20"/>
  <c r="C972" i="20"/>
  <c r="C1004" i="20"/>
  <c r="C1036" i="20"/>
  <c r="C1156" i="20"/>
  <c r="C941" i="20"/>
  <c r="C973" i="20"/>
  <c r="C1005" i="20"/>
  <c r="C1037" i="20"/>
  <c r="C1055" i="20"/>
  <c r="C1087" i="20"/>
  <c r="C1160" i="20"/>
  <c r="C1080" i="20"/>
  <c r="C1132" i="20"/>
  <c r="C1069" i="20"/>
  <c r="C1101" i="20"/>
  <c r="C1113" i="20"/>
  <c r="C1145" i="20"/>
  <c r="C1130" i="20"/>
  <c r="C1162" i="20"/>
  <c r="C1115" i="20"/>
  <c r="C1147" i="20"/>
  <c r="C74" i="20"/>
  <c r="C905" i="20"/>
  <c r="C942" i="20"/>
  <c r="C1006" i="20"/>
  <c r="C806" i="20"/>
  <c r="C822" i="20"/>
  <c r="C838" i="20"/>
  <c r="C854" i="20"/>
  <c r="C870" i="20"/>
  <c r="C886" i="20"/>
  <c r="C902" i="20"/>
  <c r="C930" i="20"/>
  <c r="C1026" i="20"/>
  <c r="C939" i="20"/>
  <c r="C971" i="20"/>
  <c r="C1003" i="20"/>
  <c r="C1035" i="20"/>
  <c r="C1140" i="20"/>
  <c r="C944" i="20"/>
  <c r="C976" i="20"/>
  <c r="C1008" i="20"/>
  <c r="C1040" i="20"/>
  <c r="C945" i="20"/>
  <c r="C977" i="20"/>
  <c r="C1009" i="20"/>
  <c r="C1041" i="20"/>
  <c r="C1059" i="20"/>
  <c r="C1091" i="20"/>
  <c r="C1052" i="20"/>
  <c r="C1084" i="20"/>
  <c r="C1148" i="20"/>
  <c r="C1073" i="20"/>
  <c r="C1105" i="20"/>
  <c r="C1117" i="20"/>
  <c r="C1149" i="20"/>
  <c r="C1134" i="20"/>
  <c r="C1166" i="20"/>
  <c r="C1119" i="20"/>
  <c r="C1151" i="20"/>
  <c r="C1172" i="20"/>
  <c r="C21" i="20"/>
  <c r="C47" i="20"/>
  <c r="C94" i="20"/>
  <c r="C114" i="20"/>
  <c r="C138" i="20"/>
  <c r="C1173" i="20"/>
  <c r="C1180" i="20"/>
  <c r="C1175" i="20"/>
  <c r="C1159" i="20"/>
  <c r="C1143" i="20"/>
  <c r="C1127" i="20"/>
  <c r="C1111" i="20"/>
  <c r="C1158" i="20"/>
  <c r="C1142" i="20"/>
  <c r="C1126" i="20"/>
  <c r="C1110" i="20"/>
  <c r="C1183" i="20"/>
  <c r="C1157" i="20"/>
  <c r="C1141" i="20"/>
  <c r="C1125" i="20"/>
  <c r="C1109" i="20"/>
  <c r="C1136" i="20"/>
  <c r="C1097" i="20"/>
  <c r="C1081" i="20"/>
  <c r="C1065" i="20"/>
  <c r="C1049" i="20"/>
  <c r="C1116" i="20"/>
  <c r="C1092" i="20"/>
  <c r="C1076" i="20"/>
  <c r="C1060" i="20"/>
  <c r="C1144" i="20"/>
  <c r="C1099" i="20"/>
  <c r="C1083" i="20"/>
  <c r="C1067" i="20"/>
  <c r="C1051" i="20"/>
  <c r="C1058" i="20"/>
  <c r="C1033" i="20"/>
  <c r="C1017" i="20"/>
  <c r="C1001" i="20"/>
  <c r="C985" i="20"/>
  <c r="C969" i="20"/>
  <c r="C953" i="20"/>
  <c r="C937" i="20"/>
  <c r="C921" i="20"/>
  <c r="C1102" i="20"/>
  <c r="C1048" i="20"/>
  <c r="C1032" i="20"/>
  <c r="C1016" i="20"/>
  <c r="C1000" i="20"/>
  <c r="C984" i="20"/>
  <c r="C968" i="20"/>
  <c r="C952" i="20"/>
  <c r="C936" i="20"/>
  <c r="C920" i="20"/>
  <c r="C1082" i="20"/>
  <c r="C1043" i="20"/>
  <c r="C1027" i="20"/>
  <c r="C1011" i="20"/>
  <c r="C995" i="20"/>
  <c r="C979" i="20"/>
  <c r="C963" i="20"/>
  <c r="C947" i="20"/>
  <c r="C931" i="20"/>
  <c r="C1094" i="20"/>
  <c r="C994" i="20"/>
  <c r="C23" i="20"/>
  <c r="C55" i="20"/>
  <c r="C106" i="20"/>
  <c r="C6" i="20"/>
  <c r="C10" i="20"/>
  <c r="C14" i="20"/>
  <c r="C18" i="20"/>
  <c r="C146" i="20"/>
  <c r="C1182" i="20"/>
  <c r="C1176" i="20"/>
  <c r="C1171" i="20"/>
  <c r="C1155" i="20"/>
  <c r="C1139" i="20"/>
  <c r="C1123" i="20"/>
  <c r="C1107" i="20"/>
  <c r="C1170" i="20"/>
  <c r="C1154" i="20"/>
  <c r="C1138" i="20"/>
  <c r="C1122" i="20"/>
  <c r="C1106" i="20"/>
  <c r="C1169" i="20"/>
  <c r="C1153" i="20"/>
  <c r="C1137" i="20"/>
  <c r="C1121" i="20"/>
  <c r="C1179" i="20"/>
  <c r="C1120" i="20"/>
  <c r="C1093" i="20"/>
  <c r="C1077" i="20"/>
  <c r="C1061" i="20"/>
  <c r="C1164" i="20"/>
  <c r="C1104" i="20"/>
  <c r="C1088" i="20"/>
  <c r="C1072" i="20"/>
  <c r="C1056" i="20"/>
  <c r="C1128" i="20"/>
  <c r="C1095" i="20"/>
  <c r="C1079" i="20"/>
  <c r="C1063" i="20"/>
  <c r="C1108" i="20"/>
  <c r="C1045" i="20"/>
  <c r="C1029" i="20"/>
  <c r="C1013" i="20"/>
  <c r="C997" i="20"/>
  <c r="C981" i="20"/>
  <c r="C965" i="20"/>
  <c r="C949" i="20"/>
  <c r="C933" i="20"/>
  <c r="C917" i="20"/>
  <c r="C1086" i="20"/>
  <c r="C1044" i="20"/>
  <c r="C1028" i="20"/>
  <c r="C1012" i="20"/>
  <c r="C996" i="20"/>
  <c r="C980" i="20"/>
  <c r="C964" i="20"/>
  <c r="C948" i="20"/>
  <c r="C932" i="20"/>
  <c r="C916" i="20"/>
  <c r="C1066" i="20"/>
  <c r="C1039" i="20"/>
  <c r="C1023" i="20"/>
  <c r="C1007" i="20"/>
  <c r="C991" i="20"/>
  <c r="C975" i="20"/>
  <c r="C959" i="20"/>
  <c r="C943" i="20"/>
  <c r="C927" i="20"/>
  <c r="C1042" i="20"/>
  <c r="C978" i="20"/>
  <c r="C42" i="20"/>
  <c r="C39" i="20"/>
  <c r="C62" i="20"/>
  <c r="C38" i="20"/>
  <c r="C37" i="20"/>
  <c r="F149" i="20"/>
  <c r="F1160" i="20"/>
  <c r="F1107" i="20"/>
  <c r="F1070" i="20"/>
  <c r="F1096" i="20"/>
  <c r="F986" i="20"/>
  <c r="F1005" i="20"/>
  <c r="F1032" i="20"/>
  <c r="F1047" i="20"/>
  <c r="F911" i="20"/>
  <c r="F879" i="20"/>
  <c r="F847" i="20"/>
  <c r="F815" i="20"/>
  <c r="F995" i="20"/>
  <c r="F902" i="20"/>
  <c r="F870" i="20"/>
  <c r="F838" i="20"/>
  <c r="F806" i="20"/>
  <c r="F959" i="20"/>
  <c r="F893" i="20"/>
  <c r="F861" i="20"/>
  <c r="F829" i="20"/>
  <c r="F923" i="20"/>
  <c r="F800" i="20"/>
  <c r="F768" i="20"/>
  <c r="F736" i="20"/>
  <c r="F704" i="20"/>
  <c r="F892" i="20"/>
  <c r="F791" i="20"/>
  <c r="F759" i="20"/>
  <c r="F727" i="20"/>
  <c r="F695" i="20"/>
  <c r="F840" i="20"/>
  <c r="F778" i="20"/>
  <c r="F746" i="20"/>
  <c r="F714" i="20"/>
  <c r="F852" i="20"/>
  <c r="F687" i="20"/>
  <c r="F655" i="20"/>
  <c r="F623" i="20"/>
  <c r="F591" i="20"/>
  <c r="F559" i="20"/>
  <c r="F527" i="20"/>
  <c r="F495" i="20"/>
  <c r="F463" i="20"/>
  <c r="F431" i="20"/>
  <c r="F773" i="20"/>
  <c r="F678" i="20"/>
  <c r="F662" i="20"/>
  <c r="F646" i="20"/>
  <c r="F630" i="20"/>
  <c r="F614" i="20"/>
  <c r="F598" i="20"/>
  <c r="F582" i="20"/>
  <c r="F566" i="20"/>
  <c r="F550" i="20"/>
  <c r="F534" i="20"/>
  <c r="F518" i="20"/>
  <c r="F502" i="20"/>
  <c r="F486" i="20"/>
  <c r="F470" i="20"/>
  <c r="F454" i="20"/>
  <c r="F438" i="20"/>
  <c r="F884" i="20"/>
  <c r="F769" i="20"/>
  <c r="F705" i="20"/>
  <c r="F677" i="20"/>
  <c r="F661" i="20"/>
  <c r="C7" i="20"/>
  <c r="C13" i="20"/>
  <c r="C29" i="20"/>
  <c r="C45" i="20"/>
  <c r="C61" i="20"/>
  <c r="C90" i="20"/>
  <c r="G17" i="20"/>
  <c r="G49" i="20"/>
  <c r="G98" i="20"/>
  <c r="H161" i="20"/>
  <c r="H33" i="20"/>
  <c r="H37" i="20"/>
  <c r="H57" i="20"/>
  <c r="H75" i="20"/>
  <c r="H107" i="20"/>
  <c r="H139" i="20"/>
  <c r="C78" i="20"/>
  <c r="C53" i="20"/>
  <c r="C31" i="20"/>
  <c r="G66" i="20"/>
  <c r="G25" i="20"/>
  <c r="Y8" i="9"/>
  <c r="C152" i="20"/>
  <c r="C58" i="20"/>
  <c r="C54" i="20"/>
  <c r="C34" i="20"/>
  <c r="C30" i="20"/>
  <c r="C26" i="20"/>
  <c r="C22" i="20"/>
  <c r="C102" i="20"/>
  <c r="C86" i="20"/>
  <c r="C70" i="20"/>
  <c r="C59" i="20"/>
  <c r="C51" i="20"/>
  <c r="C43" i="20"/>
  <c r="C35" i="20"/>
  <c r="C27" i="20"/>
  <c r="C19" i="20"/>
  <c r="C11" i="20"/>
  <c r="C160" i="20"/>
  <c r="C144" i="20"/>
  <c r="C136" i="20"/>
  <c r="C128" i="20"/>
  <c r="C120" i="20"/>
  <c r="C112" i="20"/>
  <c r="C104" i="20"/>
  <c r="C96" i="20"/>
  <c r="C88" i="20"/>
  <c r="C80" i="20"/>
  <c r="C72" i="20"/>
  <c r="C64" i="20"/>
  <c r="C50" i="20"/>
  <c r="C46" i="20"/>
  <c r="C98" i="20"/>
  <c r="C82" i="20"/>
  <c r="C66" i="20"/>
  <c r="C57" i="20"/>
  <c r="C49" i="20"/>
  <c r="C41" i="20"/>
  <c r="C33" i="20"/>
  <c r="C25" i="20"/>
  <c r="C17" i="20"/>
  <c r="C9" i="20"/>
  <c r="F6" i="9"/>
  <c r="F8" i="19"/>
  <c r="F157" i="20"/>
  <c r="F19" i="20"/>
  <c r="F31" i="20"/>
  <c r="F43" i="20"/>
  <c r="F51" i="20"/>
  <c r="F63" i="20"/>
  <c r="F93" i="20"/>
  <c r="F125" i="20"/>
  <c r="F1178" i="20"/>
  <c r="F1181" i="20"/>
  <c r="F1180" i="20"/>
  <c r="F1156" i="20"/>
  <c r="F1140" i="20"/>
  <c r="F1124" i="20"/>
  <c r="F1108" i="20"/>
  <c r="F1167" i="20"/>
  <c r="F1151" i="20"/>
  <c r="F1135" i="20"/>
  <c r="F1119" i="20"/>
  <c r="F1162" i="20"/>
  <c r="F1146" i="20"/>
  <c r="F1130" i="20"/>
  <c r="F1114" i="20"/>
  <c r="F1141" i="20"/>
  <c r="F1098" i="20"/>
  <c r="F1082" i="20"/>
  <c r="F1066" i="20"/>
  <c r="F1050" i="20"/>
  <c r="F1137" i="20"/>
  <c r="F1097" i="20"/>
  <c r="F1081" i="20"/>
  <c r="F1065" i="20"/>
  <c r="F1049" i="20"/>
  <c r="F1117" i="20"/>
  <c r="F1092" i="20"/>
  <c r="F1076" i="20"/>
  <c r="F1060" i="20"/>
  <c r="F1129" i="20"/>
  <c r="F1046" i="20"/>
  <c r="F1030" i="20"/>
  <c r="F1014" i="20"/>
  <c r="F998" i="20"/>
  <c r="F982" i="20"/>
  <c r="F966" i="20"/>
  <c r="F950" i="20"/>
  <c r="F934" i="20"/>
  <c r="F918" i="20"/>
  <c r="F1059" i="20"/>
  <c r="F1033" i="20"/>
  <c r="F1017" i="20"/>
  <c r="F1001" i="20"/>
  <c r="F985" i="20"/>
  <c r="F969" i="20"/>
  <c r="F953" i="20"/>
  <c r="F937" i="20"/>
  <c r="F921" i="20"/>
  <c r="F1087" i="20"/>
  <c r="F1044" i="20"/>
  <c r="F1028" i="20"/>
  <c r="F1012" i="20"/>
  <c r="F996" i="20"/>
  <c r="F980" i="20"/>
  <c r="F964" i="20"/>
  <c r="F948" i="20"/>
  <c r="F932" i="20"/>
  <c r="F916" i="20"/>
  <c r="F1031" i="20"/>
  <c r="F11" i="20"/>
  <c r="F55" i="20"/>
  <c r="F69" i="20"/>
  <c r="F101" i="20"/>
  <c r="F133" i="20"/>
  <c r="F1183" i="20"/>
  <c r="F1174" i="20"/>
  <c r="F1177" i="20"/>
  <c r="F1168" i="20"/>
  <c r="F1152" i="20"/>
  <c r="F1136" i="20"/>
  <c r="F1120" i="20"/>
  <c r="F1163" i="20"/>
  <c r="F1147" i="20"/>
  <c r="F1131" i="20"/>
  <c r="F1115" i="20"/>
  <c r="F1172" i="20"/>
  <c r="F1158" i="20"/>
  <c r="F1142" i="20"/>
  <c r="F1126" i="20"/>
  <c r="F1110" i="20"/>
  <c r="F1125" i="20"/>
  <c r="F1094" i="20"/>
  <c r="F1078" i="20"/>
  <c r="F1062" i="20"/>
  <c r="F1184" i="20"/>
  <c r="F1121" i="20"/>
  <c r="F1093" i="20"/>
  <c r="F1077" i="20"/>
  <c r="F1061" i="20"/>
  <c r="F1165" i="20"/>
  <c r="F1104" i="20"/>
  <c r="F1088" i="20"/>
  <c r="F1072" i="20"/>
  <c r="F1056" i="20"/>
  <c r="F1095" i="20"/>
  <c r="F1042" i="20"/>
  <c r="F1026" i="20"/>
  <c r="F1010" i="20"/>
  <c r="F994" i="20"/>
  <c r="F978" i="20"/>
  <c r="F962" i="20"/>
  <c r="F946" i="20"/>
  <c r="F930" i="20"/>
  <c r="F1113" i="20"/>
  <c r="F1045" i="20"/>
  <c r="F1029" i="20"/>
  <c r="F1013" i="20"/>
  <c r="F997" i="20"/>
  <c r="F981" i="20"/>
  <c r="F965" i="20"/>
  <c r="F949" i="20"/>
  <c r="F933" i="20"/>
  <c r="F917" i="20"/>
  <c r="F1071" i="20"/>
  <c r="F1040" i="20"/>
  <c r="F1024" i="20"/>
  <c r="F1008" i="20"/>
  <c r="F992" i="20"/>
  <c r="F976" i="20"/>
  <c r="F960" i="20"/>
  <c r="F944" i="20"/>
  <c r="F928" i="20"/>
  <c r="F1145" i="20"/>
  <c r="F15" i="20"/>
  <c r="F23" i="20"/>
  <c r="F35" i="20"/>
  <c r="F47" i="20"/>
  <c r="F77" i="20"/>
  <c r="F109" i="20"/>
  <c r="F141" i="20"/>
  <c r="F1179" i="20"/>
  <c r="F1173" i="20"/>
  <c r="F1164" i="20"/>
  <c r="F1148" i="20"/>
  <c r="F1132" i="20"/>
  <c r="F1116" i="20"/>
  <c r="F1176" i="20"/>
  <c r="F1159" i="20"/>
  <c r="F1143" i="20"/>
  <c r="F1127" i="20"/>
  <c r="F1111" i="20"/>
  <c r="F1170" i="20"/>
  <c r="F1154" i="20"/>
  <c r="F1138" i="20"/>
  <c r="F1122" i="20"/>
  <c r="F1106" i="20"/>
  <c r="F1109" i="20"/>
  <c r="F1090" i="20"/>
  <c r="F1074" i="20"/>
  <c r="F1058" i="20"/>
  <c r="F1169" i="20"/>
  <c r="F1105" i="20"/>
  <c r="F1089" i="20"/>
  <c r="F1073" i="20"/>
  <c r="F1057" i="20"/>
  <c r="F1149" i="20"/>
  <c r="F1100" i="20"/>
  <c r="F1084" i="20"/>
  <c r="F1068" i="20"/>
  <c r="F1052" i="20"/>
  <c r="F1079" i="20"/>
  <c r="F1038" i="20"/>
  <c r="F1022" i="20"/>
  <c r="F1006" i="20"/>
  <c r="F990" i="20"/>
  <c r="F974" i="20"/>
  <c r="F958" i="20"/>
  <c r="F942" i="20"/>
  <c r="F926" i="20"/>
  <c r="F1091" i="20"/>
  <c r="F1041" i="20"/>
  <c r="F1025" i="20"/>
  <c r="F1009" i="20"/>
  <c r="F993" i="20"/>
  <c r="F977" i="20"/>
  <c r="F961" i="20"/>
  <c r="F945" i="20"/>
  <c r="F929" i="20"/>
  <c r="F1161" i="20"/>
  <c r="F1055" i="20"/>
  <c r="F1036" i="20"/>
  <c r="F1020" i="20"/>
  <c r="F1004" i="20"/>
  <c r="F988" i="20"/>
  <c r="F972" i="20"/>
  <c r="F956" i="20"/>
  <c r="F940" i="20"/>
  <c r="F924" i="20"/>
  <c r="F1051" i="20"/>
  <c r="F999" i="20"/>
  <c r="F682" i="20"/>
  <c r="F725" i="20"/>
  <c r="F789" i="20"/>
  <c r="F1067" i="20"/>
  <c r="F435" i="20"/>
  <c r="F451" i="20"/>
  <c r="F467" i="20"/>
  <c r="F483" i="20"/>
  <c r="F499" i="20"/>
  <c r="F515" i="20"/>
  <c r="F531" i="20"/>
  <c r="F547" i="20"/>
  <c r="F563" i="20"/>
  <c r="F579" i="20"/>
  <c r="F595" i="20"/>
  <c r="F611" i="20"/>
  <c r="F627" i="20"/>
  <c r="F643" i="20"/>
  <c r="F659" i="20"/>
  <c r="F675" i="20"/>
  <c r="F697" i="20"/>
  <c r="F761" i="20"/>
  <c r="F1003" i="20"/>
  <c r="F702" i="20"/>
  <c r="F718" i="20"/>
  <c r="F734" i="20"/>
  <c r="F750" i="20"/>
  <c r="F766" i="20"/>
  <c r="F782" i="20"/>
  <c r="F798" i="20"/>
  <c r="F856" i="20"/>
  <c r="F955" i="20"/>
  <c r="F699" i="20"/>
  <c r="F715" i="20"/>
  <c r="F731" i="20"/>
  <c r="F747" i="20"/>
  <c r="F763" i="20"/>
  <c r="F779" i="20"/>
  <c r="F795" i="20"/>
  <c r="F844" i="20"/>
  <c r="F908" i="20"/>
  <c r="F692" i="20"/>
  <c r="F708" i="20"/>
  <c r="F724" i="20"/>
  <c r="F740" i="20"/>
  <c r="F756" i="20"/>
  <c r="F772" i="20"/>
  <c r="F788" i="20"/>
  <c r="F816" i="20"/>
  <c r="F880" i="20"/>
  <c r="F987" i="20"/>
  <c r="F817" i="20"/>
  <c r="F833" i="20"/>
  <c r="F849" i="20"/>
  <c r="F865" i="20"/>
  <c r="F881" i="20"/>
  <c r="F897" i="20"/>
  <c r="F913" i="20"/>
  <c r="F975" i="20"/>
  <c r="F1039" i="20"/>
  <c r="F810" i="20"/>
  <c r="F826" i="20"/>
  <c r="F842" i="20"/>
  <c r="F858" i="20"/>
  <c r="F874" i="20"/>
  <c r="F890" i="20"/>
  <c r="F906" i="20"/>
  <c r="F947" i="20"/>
  <c r="F1011" i="20"/>
  <c r="F803" i="20"/>
  <c r="F819" i="20"/>
  <c r="F835" i="20"/>
  <c r="F851" i="20"/>
  <c r="F867" i="20"/>
  <c r="F883" i="20"/>
  <c r="F899" i="20"/>
  <c r="F915" i="20"/>
  <c r="F967" i="20"/>
  <c r="F920" i="20"/>
  <c r="F984" i="20"/>
  <c r="F1048" i="20"/>
  <c r="F957" i="20"/>
  <c r="F1021" i="20"/>
  <c r="F938" i="20"/>
  <c r="F1002" i="20"/>
  <c r="F1133" i="20"/>
  <c r="F1101" i="20"/>
  <c r="F1086" i="20"/>
  <c r="F1134" i="20"/>
  <c r="F1123" i="20"/>
  <c r="F1112" i="20"/>
  <c r="F117" i="20"/>
  <c r="F27" i="20"/>
  <c r="F686" i="20"/>
  <c r="F741" i="20"/>
  <c r="F836" i="20"/>
  <c r="F423" i="20"/>
  <c r="F439" i="20"/>
  <c r="F455" i="20"/>
  <c r="F471" i="20"/>
  <c r="F487" i="20"/>
  <c r="F503" i="20"/>
  <c r="F519" i="20"/>
  <c r="F535" i="20"/>
  <c r="F551" i="20"/>
  <c r="F567" i="20"/>
  <c r="F583" i="20"/>
  <c r="F599" i="20"/>
  <c r="F615" i="20"/>
  <c r="F631" i="20"/>
  <c r="F647" i="20"/>
  <c r="F663" i="20"/>
  <c r="F679" i="20"/>
  <c r="F713" i="20"/>
  <c r="F777" i="20"/>
  <c r="F690" i="20"/>
  <c r="F706" i="20"/>
  <c r="F722" i="20"/>
  <c r="F738" i="20"/>
  <c r="F754" i="20"/>
  <c r="F770" i="20"/>
  <c r="F786" i="20"/>
  <c r="F808" i="20"/>
  <c r="F872" i="20"/>
  <c r="F1019" i="20"/>
  <c r="F703" i="20"/>
  <c r="F719" i="20"/>
  <c r="F735" i="20"/>
  <c r="F751" i="20"/>
  <c r="F767" i="20"/>
  <c r="F783" i="20"/>
  <c r="F799" i="20"/>
  <c r="F860" i="20"/>
  <c r="F971" i="20"/>
  <c r="F696" i="20"/>
  <c r="F712" i="20"/>
  <c r="F728" i="20"/>
  <c r="F744" i="20"/>
  <c r="F760" i="20"/>
  <c r="F776" i="20"/>
  <c r="F792" i="20"/>
  <c r="F832" i="20"/>
  <c r="F896" i="20"/>
  <c r="F805" i="20"/>
  <c r="F821" i="20"/>
  <c r="F837" i="20"/>
  <c r="F853" i="20"/>
  <c r="F869" i="20"/>
  <c r="F885" i="20"/>
  <c r="F901" i="20"/>
  <c r="F927" i="20"/>
  <c r="F991" i="20"/>
  <c r="F1083" i="20"/>
  <c r="F814" i="20"/>
  <c r="F830" i="20"/>
  <c r="F846" i="20"/>
  <c r="F862" i="20"/>
  <c r="F878" i="20"/>
  <c r="F894" i="20"/>
  <c r="F910" i="20"/>
  <c r="F963" i="20"/>
  <c r="F1027" i="20"/>
  <c r="F807" i="20"/>
  <c r="F823" i="20"/>
  <c r="F839" i="20"/>
  <c r="F855" i="20"/>
  <c r="F871" i="20"/>
  <c r="F887" i="20"/>
  <c r="F903" i="20"/>
  <c r="F919" i="20"/>
  <c r="F983" i="20"/>
  <c r="F936" i="20"/>
  <c r="F1000" i="20"/>
  <c r="F1103" i="20"/>
  <c r="F973" i="20"/>
  <c r="F1037" i="20"/>
  <c r="F954" i="20"/>
  <c r="F1018" i="20"/>
  <c r="F1064" i="20"/>
  <c r="F1053" i="20"/>
  <c r="F1153" i="20"/>
  <c r="F1102" i="20"/>
  <c r="F1150" i="20"/>
  <c r="F1139" i="20"/>
  <c r="F1128" i="20"/>
  <c r="F1175" i="20"/>
  <c r="F85" i="20"/>
  <c r="Y10" i="9"/>
  <c r="B526" i="20"/>
  <c r="B314" i="20"/>
  <c r="B221" i="20"/>
  <c r="B374" i="20"/>
  <c r="B185" i="20"/>
  <c r="B1021" i="20"/>
  <c r="B1031" i="20"/>
  <c r="B323" i="20"/>
  <c r="B183" i="20"/>
  <c r="B756" i="20"/>
  <c r="B640" i="20"/>
  <c r="B363" i="20"/>
  <c r="B653" i="20"/>
  <c r="B575" i="20"/>
  <c r="B366" i="20"/>
  <c r="B359" i="20"/>
  <c r="B117" i="20"/>
  <c r="B474" i="20"/>
  <c r="B245" i="20"/>
  <c r="B783" i="20"/>
  <c r="B657" i="20"/>
  <c r="B57" i="20"/>
  <c r="B257" i="20"/>
  <c r="B705" i="20"/>
  <c r="B795" i="20"/>
  <c r="B546" i="20"/>
  <c r="B1020" i="20"/>
  <c r="B744" i="20"/>
  <c r="B682" i="20"/>
  <c r="B465" i="20"/>
  <c r="B332" i="20"/>
  <c r="B410" i="20"/>
  <c r="B76" i="20"/>
  <c r="B44" i="20"/>
  <c r="B64" i="20"/>
  <c r="B218" i="20"/>
  <c r="B240" i="20"/>
  <c r="B660" i="20"/>
  <c r="B483" i="20"/>
  <c r="B971" i="20"/>
  <c r="B32" i="20"/>
  <c r="B132" i="20"/>
  <c r="B339" i="20"/>
  <c r="B452" i="20"/>
  <c r="B431" i="20"/>
  <c r="B823" i="20"/>
  <c r="B354" i="20"/>
  <c r="B684" i="20"/>
  <c r="B425" i="20"/>
  <c r="B503" i="20"/>
  <c r="B721" i="20"/>
  <c r="B571" i="20"/>
  <c r="B944" i="20"/>
  <c r="B1061" i="20"/>
  <c r="B763" i="20"/>
  <c r="B618" i="20"/>
  <c r="B644" i="20"/>
  <c r="B268" i="20"/>
  <c r="B282" i="20"/>
  <c r="B171" i="20"/>
  <c r="B36" i="20"/>
  <c r="B96" i="20"/>
  <c r="B390" i="20"/>
  <c r="B304" i="20"/>
  <c r="B469" i="20"/>
  <c r="B579" i="20"/>
  <c r="B986" i="20"/>
  <c r="B24" i="20"/>
  <c r="B181" i="20"/>
  <c r="B460" i="20"/>
  <c r="B753" i="20"/>
  <c r="B527" i="20"/>
  <c r="B972" i="20"/>
  <c r="B616" i="20"/>
  <c r="B228" i="20"/>
  <c r="B505" i="20"/>
  <c r="B599" i="20"/>
  <c r="B344" i="20"/>
  <c r="B754" i="20"/>
  <c r="B1135" i="20"/>
  <c r="B923" i="20"/>
  <c r="B639" i="20"/>
  <c r="B426" i="20"/>
  <c r="B285" i="20"/>
  <c r="B387" i="20"/>
  <c r="B262" i="20"/>
  <c r="B109" i="20"/>
  <c r="B146" i="20"/>
  <c r="B254" i="20"/>
  <c r="B295" i="20"/>
  <c r="B801" i="20"/>
  <c r="B430" i="20"/>
  <c r="B775" i="20"/>
  <c r="B38" i="20"/>
  <c r="B166" i="20"/>
  <c r="B184" i="20"/>
  <c r="B380" i="20"/>
  <c r="B673" i="20"/>
  <c r="B876" i="20"/>
  <c r="B186" i="20"/>
  <c r="B315" i="20"/>
  <c r="B544" i="20"/>
  <c r="B466" i="20"/>
  <c r="B898" i="20"/>
  <c r="B477" i="20"/>
  <c r="B730" i="20"/>
  <c r="B911" i="20"/>
  <c r="G10" i="17"/>
  <c r="H10" i="17"/>
  <c r="D9" i="17"/>
  <c r="J10" i="17"/>
  <c r="K10" i="17"/>
  <c r="G9" i="17"/>
  <c r="C9" i="17"/>
  <c r="B1101" i="20"/>
  <c r="B818" i="20"/>
  <c r="B790" i="20"/>
  <c r="B511" i="20"/>
  <c r="B554" i="20"/>
  <c r="B593" i="20"/>
  <c r="B413" i="20"/>
  <c r="B576" i="20"/>
  <c r="B204" i="20"/>
  <c r="B259" i="20"/>
  <c r="B440" i="20"/>
  <c r="B140" i="20"/>
  <c r="B158" i="20"/>
  <c r="B33" i="20"/>
  <c r="B82" i="20"/>
  <c r="B664" i="20"/>
  <c r="B128" i="20"/>
  <c r="B182" i="20"/>
  <c r="B402" i="20"/>
  <c r="B423" i="20"/>
  <c r="B368" i="20"/>
  <c r="B321" i="20"/>
  <c r="B565" i="20"/>
  <c r="B622" i="20"/>
  <c r="B643" i="20"/>
  <c r="B913" i="20"/>
  <c r="B69" i="20"/>
  <c r="B86" i="20"/>
  <c r="B350" i="20"/>
  <c r="B165" i="20"/>
  <c r="B488" i="20"/>
  <c r="B220" i="20"/>
  <c r="B237" i="20"/>
  <c r="B513" i="20"/>
  <c r="B570" i="20"/>
  <c r="B591" i="20"/>
  <c r="B805" i="20"/>
  <c r="B1130" i="20"/>
  <c r="B202" i="20"/>
  <c r="B235" i="20"/>
  <c r="B411" i="20"/>
  <c r="B292" i="20"/>
  <c r="B325" i="20"/>
  <c r="B585" i="20"/>
  <c r="B642" i="20"/>
  <c r="B710" i="20"/>
  <c r="B584" i="20"/>
  <c r="B217" i="20"/>
  <c r="B534" i="20"/>
  <c r="B1023" i="20"/>
  <c r="B841" i="20"/>
  <c r="B782" i="20"/>
  <c r="B1057" i="20"/>
  <c r="B920" i="20"/>
  <c r="B10" i="20"/>
  <c r="B1163" i="20"/>
  <c r="B1065" i="20"/>
  <c r="B921" i="20"/>
  <c r="B1143" i="20"/>
  <c r="B1026" i="20"/>
  <c r="B65" i="20"/>
  <c r="B1134" i="20"/>
  <c r="B1068" i="20"/>
  <c r="B1041" i="20"/>
  <c r="B925" i="20"/>
  <c r="B879" i="20"/>
  <c r="B963" i="20"/>
  <c r="B752" i="20"/>
  <c r="B755" i="20"/>
  <c r="B718" i="20"/>
  <c r="B1102" i="20"/>
  <c r="B1133" i="20"/>
  <c r="B928" i="20"/>
  <c r="B859" i="20"/>
  <c r="B886" i="20"/>
  <c r="B947" i="20"/>
  <c r="B825" i="20"/>
  <c r="B732" i="20"/>
  <c r="B767" i="20"/>
  <c r="B828" i="20"/>
  <c r="B888" i="20"/>
  <c r="B1051" i="20"/>
  <c r="B915" i="20"/>
  <c r="B814" i="20"/>
  <c r="B772" i="20"/>
  <c r="B727" i="20"/>
  <c r="B690" i="20"/>
  <c r="B635" i="20"/>
  <c r="B555" i="20"/>
  <c r="B459" i="20"/>
  <c r="B678" i="20"/>
  <c r="B598" i="20"/>
  <c r="B502" i="20"/>
  <c r="B856" i="20"/>
  <c r="B637" i="20"/>
  <c r="B541" i="20"/>
  <c r="B461" i="20"/>
  <c r="B564" i="20"/>
  <c r="B361" i="20"/>
  <c r="B281" i="20"/>
  <c r="B201" i="20"/>
  <c r="B408" i="20"/>
  <c r="B328" i="20"/>
  <c r="B248" i="20"/>
  <c r="B572" i="20"/>
  <c r="B383" i="20"/>
  <c r="B303" i="20"/>
  <c r="B207" i="20"/>
  <c r="B394" i="20"/>
  <c r="B1119" i="20"/>
  <c r="B996" i="20"/>
  <c r="B871" i="20"/>
  <c r="B866" i="20"/>
  <c r="B821" i="20"/>
  <c r="B696" i="20"/>
  <c r="B991" i="20"/>
  <c r="B733" i="20"/>
  <c r="B615" i="20"/>
  <c r="B535" i="20"/>
  <c r="B439" i="20"/>
  <c r="B658" i="20"/>
  <c r="B578" i="20"/>
  <c r="B482" i="20"/>
  <c r="B725" i="20"/>
  <c r="B617" i="20"/>
  <c r="B521" i="20"/>
  <c r="B441" i="20"/>
  <c r="B484" i="20"/>
  <c r="B341" i="20"/>
  <c r="B261" i="20"/>
  <c r="B672" i="20"/>
  <c r="B388" i="20"/>
  <c r="B308" i="20"/>
  <c r="B645" i="20"/>
  <c r="B1147" i="20"/>
  <c r="B1030" i="20"/>
  <c r="B35" i="20"/>
  <c r="B1129" i="20"/>
  <c r="B1149" i="20"/>
  <c r="B97" i="20"/>
  <c r="B1140" i="20"/>
  <c r="B1090" i="20"/>
  <c r="B1052" i="20"/>
  <c r="B961" i="20"/>
  <c r="B1136" i="20"/>
  <c r="B1044" i="20"/>
  <c r="B1071" i="20"/>
  <c r="B861" i="20"/>
  <c r="B736" i="20"/>
  <c r="B691" i="20"/>
  <c r="B975" i="20"/>
  <c r="B1053" i="20"/>
  <c r="B1032" i="20"/>
  <c r="B1003" i="20"/>
  <c r="B811" i="20"/>
  <c r="B870" i="20"/>
  <c r="B905" i="20"/>
  <c r="B836" i="20"/>
  <c r="B700" i="20"/>
  <c r="B751" i="20"/>
  <c r="B778" i="20"/>
  <c r="B941" i="20"/>
  <c r="B819" i="20"/>
  <c r="B979" i="20"/>
  <c r="B740" i="20"/>
  <c r="B860" i="20"/>
  <c r="B749" i="20"/>
  <c r="B619" i="20"/>
  <c r="B523" i="20"/>
  <c r="B443" i="20"/>
  <c r="B662" i="20"/>
  <c r="B566" i="20"/>
  <c r="B486" i="20"/>
  <c r="B741" i="20"/>
  <c r="B605" i="20"/>
  <c r="B525" i="20"/>
  <c r="B445" i="20"/>
  <c r="B436" i="20"/>
  <c r="B345" i="20"/>
  <c r="B265" i="20"/>
  <c r="B624" i="20"/>
  <c r="B392" i="20"/>
  <c r="B312" i="20"/>
  <c r="B216" i="20"/>
  <c r="B508" i="20"/>
  <c r="B367" i="20"/>
  <c r="B271" i="20"/>
  <c r="B680" i="20"/>
  <c r="B504" i="20"/>
  <c r="B1137" i="20"/>
  <c r="B956" i="20"/>
  <c r="B839" i="20"/>
  <c r="B1055" i="20"/>
  <c r="B884" i="20"/>
  <c r="B848" i="20"/>
  <c r="B774" i="20"/>
  <c r="B679" i="20"/>
  <c r="B306" i="20"/>
  <c r="B1145" i="20"/>
  <c r="B918" i="20"/>
  <c r="B39" i="20"/>
  <c r="B1077" i="20"/>
  <c r="B1045" i="20"/>
  <c r="B1155" i="20"/>
  <c r="B1058" i="20"/>
  <c r="B974" i="20"/>
  <c r="B1059" i="20"/>
  <c r="B1151" i="20"/>
  <c r="B932" i="20"/>
  <c r="B890" i="20"/>
  <c r="B845" i="20"/>
  <c r="B880" i="20"/>
  <c r="B798" i="20"/>
  <c r="B781" i="20"/>
  <c r="B1120" i="20"/>
  <c r="B1018" i="20"/>
  <c r="B1000" i="20"/>
  <c r="B907" i="20"/>
  <c r="B1047" i="20"/>
  <c r="B838" i="20"/>
  <c r="B857" i="20"/>
  <c r="B796" i="20"/>
  <c r="B943" i="20"/>
  <c r="B703" i="20"/>
  <c r="B746" i="20"/>
  <c r="B968" i="20"/>
  <c r="B1015" i="20"/>
  <c r="B865" i="20"/>
  <c r="B791" i="20"/>
  <c r="B786" i="20"/>
  <c r="B683" i="20"/>
  <c r="B587" i="20"/>
  <c r="B507" i="20"/>
  <c r="B427" i="20"/>
  <c r="B630" i="20"/>
  <c r="B550" i="20"/>
  <c r="B470" i="20"/>
  <c r="B669" i="20"/>
  <c r="B589" i="20"/>
  <c r="B509" i="20"/>
  <c r="B689" i="20"/>
  <c r="B409" i="20"/>
  <c r="B329" i="20"/>
  <c r="B233" i="20"/>
  <c r="B560" i="20"/>
  <c r="B376" i="20"/>
  <c r="B280" i="20"/>
  <c r="B200" i="20"/>
  <c r="B444" i="20"/>
  <c r="B335" i="20"/>
  <c r="B255" i="20"/>
  <c r="B424" i="20"/>
  <c r="B1002" i="20"/>
  <c r="B924" i="20"/>
  <c r="B967" i="20"/>
  <c r="B931" i="20"/>
  <c r="B792" i="20"/>
  <c r="B747" i="20"/>
  <c r="B742" i="20"/>
  <c r="B663" i="20"/>
  <c r="B567" i="20"/>
  <c r="B487" i="20"/>
  <c r="B761" i="20"/>
  <c r="B610" i="20"/>
  <c r="B530" i="20"/>
  <c r="B450" i="20"/>
  <c r="B649" i="20"/>
  <c r="B569" i="20"/>
  <c r="B489" i="20"/>
  <c r="B612" i="20"/>
  <c r="B389" i="20"/>
  <c r="B309" i="20"/>
  <c r="B213" i="20"/>
  <c r="B480" i="20"/>
  <c r="B356" i="20"/>
  <c r="B260" i="20"/>
  <c r="B156" i="20"/>
  <c r="B93" i="20"/>
  <c r="B1159" i="20"/>
  <c r="B1139" i="20"/>
  <c r="B1034" i="20"/>
  <c r="B771" i="20"/>
  <c r="B954" i="20"/>
  <c r="B806" i="20"/>
  <c r="B1103" i="20"/>
  <c r="B910" i="20"/>
  <c r="B651" i="20"/>
  <c r="B614" i="20"/>
  <c r="B573" i="20"/>
  <c r="B297" i="20"/>
  <c r="B264" i="20"/>
  <c r="B239" i="20"/>
  <c r="B903" i="20"/>
  <c r="B715" i="20"/>
  <c r="B551" i="20"/>
  <c r="B674" i="20"/>
  <c r="B514" i="20"/>
  <c r="B633" i="20"/>
  <c r="B457" i="20"/>
  <c r="B373" i="20"/>
  <c r="B197" i="20"/>
  <c r="B324" i="20"/>
  <c r="B196" i="20"/>
  <c r="B428" i="20"/>
  <c r="B347" i="20"/>
  <c r="B251" i="20"/>
  <c r="B418" i="20"/>
  <c r="B330" i="20"/>
  <c r="B226" i="20"/>
  <c r="B1087" i="20"/>
  <c r="B869" i="20"/>
  <c r="B731" i="20"/>
  <c r="B655" i="20"/>
  <c r="B463" i="20"/>
  <c r="B602" i="20"/>
  <c r="B442" i="20"/>
  <c r="B545" i="20"/>
  <c r="B580" i="20"/>
  <c r="B301" i="20"/>
  <c r="B412" i="20"/>
  <c r="B252" i="20"/>
  <c r="B403" i="20"/>
  <c r="B211" i="20"/>
  <c r="B234" i="20"/>
  <c r="B326" i="20"/>
  <c r="B148" i="20"/>
  <c r="B68" i="20"/>
  <c r="B302" i="20"/>
  <c r="B102" i="20"/>
  <c r="B28" i="20"/>
  <c r="B41" i="20"/>
  <c r="B22" i="20"/>
  <c r="B119" i="20"/>
  <c r="B1048" i="20"/>
  <c r="B830" i="20"/>
  <c r="B692" i="20"/>
  <c r="B797" i="20"/>
  <c r="B515" i="20"/>
  <c r="B654" i="20"/>
  <c r="B494" i="20"/>
  <c r="B597" i="20"/>
  <c r="B437" i="20"/>
  <c r="B353" i="20"/>
  <c r="B225" i="20"/>
  <c r="B400" i="20"/>
  <c r="B272" i="20"/>
  <c r="B540" i="20"/>
  <c r="B327" i="20"/>
  <c r="B199" i="20"/>
  <c r="B298" i="20"/>
  <c r="B242" i="20"/>
  <c r="B536" i="20"/>
  <c r="B144" i="20"/>
  <c r="B80" i="20"/>
  <c r="B175" i="20"/>
  <c r="B162" i="20"/>
  <c r="B98" i="20"/>
  <c r="B40" i="20"/>
  <c r="B163" i="20"/>
  <c r="B101" i="20"/>
  <c r="B126" i="20"/>
  <c r="B310" i="20"/>
  <c r="B172" i="20"/>
  <c r="B1063" i="20"/>
  <c r="B917" i="20"/>
  <c r="B1095" i="20"/>
  <c r="B874" i="20"/>
  <c r="B875" i="20"/>
  <c r="B764" i="20"/>
  <c r="B1085" i="20"/>
  <c r="B759" i="20"/>
  <c r="B491" i="20"/>
  <c r="B438" i="20"/>
  <c r="B628" i="20"/>
  <c r="B496" i="20"/>
  <c r="B399" i="20"/>
  <c r="B1168" i="20"/>
  <c r="B885" i="20"/>
  <c r="B631" i="20"/>
  <c r="B471" i="20"/>
  <c r="B594" i="20"/>
  <c r="B789" i="20"/>
  <c r="B553" i="20"/>
  <c r="B548" i="20"/>
  <c r="B277" i="20"/>
  <c r="B420" i="20"/>
  <c r="B244" i="20"/>
  <c r="B620" i="20"/>
  <c r="B379" i="20"/>
  <c r="B299" i="20"/>
  <c r="B219" i="20"/>
  <c r="B378" i="20"/>
  <c r="B180" i="20"/>
  <c r="B382" i="20"/>
  <c r="B957" i="20"/>
  <c r="B914" i="20"/>
  <c r="B776" i="20"/>
  <c r="B694" i="20"/>
  <c r="B559" i="20"/>
  <c r="B729" i="20"/>
  <c r="B506" i="20"/>
  <c r="B641" i="20"/>
  <c r="B481" i="20"/>
  <c r="B365" i="20"/>
  <c r="B205" i="20"/>
  <c r="B348" i="20"/>
  <c r="B588" i="20"/>
  <c r="B307" i="20"/>
  <c r="B648" i="20"/>
  <c r="B258" i="20"/>
  <c r="B286" i="20"/>
  <c r="B116" i="20"/>
  <c r="B179" i="20"/>
  <c r="B150" i="20"/>
  <c r="B70" i="20"/>
  <c r="B155" i="20"/>
  <c r="B77" i="20"/>
  <c r="B54" i="20"/>
  <c r="B1070" i="20"/>
  <c r="B867" i="20"/>
  <c r="B849" i="20"/>
  <c r="B802" i="20"/>
  <c r="B611" i="20"/>
  <c r="B451" i="20"/>
  <c r="B558" i="20"/>
  <c r="B709" i="20"/>
  <c r="B533" i="20"/>
  <c r="B417" i="20"/>
  <c r="B289" i="20"/>
  <c r="B592" i="20"/>
  <c r="B336" i="20"/>
  <c r="B208" i="20"/>
  <c r="B391" i="20"/>
  <c r="B263" i="20"/>
  <c r="B456" i="20"/>
  <c r="B568" i="20"/>
  <c r="B294" i="20"/>
  <c r="B176" i="20"/>
  <c r="B112" i="20"/>
  <c r="B342" i="20"/>
  <c r="B270" i="20"/>
  <c r="B130" i="20"/>
  <c r="B66" i="20"/>
  <c r="B48" i="20"/>
  <c r="B53" i="20"/>
  <c r="B149" i="20"/>
  <c r="B238" i="20"/>
  <c r="B1028" i="20"/>
  <c r="B837" i="20"/>
  <c r="B765" i="20"/>
  <c r="B447" i="20"/>
  <c r="B490" i="20"/>
  <c r="B529" i="20"/>
  <c r="B349" i="20"/>
  <c r="B396" i="20"/>
  <c r="B524" i="20"/>
  <c r="B769" i="20"/>
  <c r="B210" i="20"/>
  <c r="B108" i="20"/>
  <c r="B94" i="20"/>
  <c r="B115" i="20"/>
  <c r="B114" i="20"/>
  <c r="B214" i="20"/>
  <c r="B160" i="20"/>
  <c r="B322" i="20"/>
  <c r="B231" i="20"/>
  <c r="B668" i="20"/>
  <c r="B464" i="20"/>
  <c r="B385" i="20"/>
  <c r="B661" i="20"/>
  <c r="B686" i="20"/>
  <c r="B738" i="20"/>
  <c r="B803" i="20"/>
  <c r="B111" i="20"/>
  <c r="B37" i="20"/>
  <c r="B134" i="20"/>
  <c r="B84" i="20"/>
  <c r="B190" i="20"/>
  <c r="B275" i="20"/>
  <c r="B284" i="20"/>
  <c r="B333" i="20"/>
  <c r="B609" i="20"/>
  <c r="B634" i="20"/>
  <c r="B687" i="20"/>
  <c r="B850" i="20"/>
  <c r="B177" i="20"/>
  <c r="B422" i="20"/>
  <c r="B283" i="20"/>
  <c r="B492" i="20"/>
  <c r="B372" i="20"/>
  <c r="B405" i="20"/>
  <c r="B681" i="20"/>
  <c r="B872" i="20"/>
  <c r="B728" i="20"/>
  <c r="B319" i="20"/>
  <c r="B393" i="20"/>
  <c r="B713" i="20"/>
  <c r="B1035" i="20"/>
  <c r="B983" i="20"/>
  <c r="B800" i="20"/>
  <c r="B951" i="20"/>
  <c r="B745" i="20"/>
  <c r="B381" i="20"/>
  <c r="B311" i="20"/>
  <c r="B120" i="20"/>
  <c r="B21" i="20"/>
  <c r="B1148" i="20"/>
  <c r="B1176" i="20"/>
  <c r="B1066" i="20"/>
  <c r="B1092" i="20"/>
  <c r="B982" i="20"/>
  <c r="B1001" i="20"/>
  <c r="B19" i="20"/>
  <c r="B55" i="20"/>
  <c r="B1144" i="20"/>
  <c r="B1170" i="20"/>
  <c r="B1062" i="20"/>
  <c r="B1088" i="20"/>
  <c r="B978" i="20"/>
  <c r="B997" i="20"/>
  <c r="B1024" i="20"/>
  <c r="B1124" i="20"/>
  <c r="B1123" i="20"/>
  <c r="B1172" i="20"/>
  <c r="B1157" i="20"/>
  <c r="B1153" i="20"/>
  <c r="B1038" i="20"/>
  <c r="B958" i="20"/>
  <c r="B1025" i="20"/>
  <c r="B929" i="20"/>
  <c r="B1004" i="20"/>
  <c r="B1161" i="20"/>
  <c r="B970" i="20"/>
  <c r="B1012" i="20"/>
  <c r="B1019" i="20"/>
  <c r="B863" i="20"/>
  <c r="B999" i="20"/>
  <c r="B842" i="20"/>
  <c r="B909" i="20"/>
  <c r="B829" i="20"/>
  <c r="B784" i="20"/>
  <c r="B720" i="20"/>
  <c r="B816" i="20"/>
  <c r="B739" i="20"/>
  <c r="B908" i="20"/>
  <c r="B766" i="20"/>
  <c r="B702" i="20"/>
  <c r="B121" i="20"/>
  <c r="B1146" i="20"/>
  <c r="B1064" i="20"/>
  <c r="B973" i="20"/>
  <c r="B976" i="20"/>
  <c r="B1117" i="20"/>
  <c r="B891" i="20"/>
  <c r="B827" i="20"/>
  <c r="B919" i="20"/>
  <c r="B854" i="20"/>
  <c r="B1011" i="20"/>
  <c r="B873" i="20"/>
  <c r="B809" i="20"/>
  <c r="B780" i="20"/>
  <c r="B716" i="20"/>
  <c r="B799" i="20"/>
  <c r="B735" i="20"/>
  <c r="B892" i="20"/>
  <c r="B762" i="20"/>
  <c r="B698" i="20"/>
  <c r="B1167" i="20"/>
  <c r="B922" i="20"/>
  <c r="B936" i="20"/>
  <c r="B851" i="20"/>
  <c r="B878" i="20"/>
  <c r="B897" i="20"/>
  <c r="B804" i="20"/>
  <c r="B896" i="20"/>
  <c r="B743" i="20"/>
  <c r="B446" i="20"/>
  <c r="B448" i="20"/>
  <c r="B250" i="20"/>
  <c r="B334" i="20"/>
  <c r="B17" i="20"/>
  <c r="B59" i="20"/>
  <c r="B1175" i="20"/>
  <c r="B1132" i="20"/>
  <c r="B1158" i="20"/>
  <c r="B1050" i="20"/>
  <c r="B1076" i="20"/>
  <c r="B966" i="20"/>
  <c r="B985" i="20"/>
  <c r="B23" i="20"/>
  <c r="B73" i="20"/>
  <c r="B1128" i="20"/>
  <c r="B1154" i="20"/>
  <c r="B1072" i="20"/>
  <c r="B962" i="20"/>
  <c r="B981" i="20"/>
  <c r="B1008" i="20"/>
  <c r="B1181" i="20"/>
  <c r="B1108" i="20"/>
  <c r="B1166" i="20"/>
  <c r="B1113" i="20"/>
  <c r="B1105" i="20"/>
  <c r="B1084" i="20"/>
  <c r="B1022" i="20"/>
  <c r="B942" i="20"/>
  <c r="B993" i="20"/>
  <c r="B988" i="20"/>
  <c r="B1054" i="20"/>
  <c r="B1079" i="20"/>
  <c r="B964" i="20"/>
  <c r="B955" i="20"/>
  <c r="B847" i="20"/>
  <c r="B906" i="20"/>
  <c r="B826" i="20"/>
  <c r="B893" i="20"/>
  <c r="B959" i="20"/>
  <c r="B768" i="20"/>
  <c r="B704" i="20"/>
  <c r="B787" i="20"/>
  <c r="B723" i="20"/>
  <c r="B844" i="20"/>
  <c r="B750" i="20"/>
  <c r="B726" i="20"/>
  <c r="B352" i="20"/>
  <c r="B154" i="20"/>
  <c r="B13" i="20"/>
  <c r="B145" i="20"/>
  <c r="B1110" i="20"/>
  <c r="B1046" i="20"/>
  <c r="B937" i="20"/>
  <c r="B1106" i="20"/>
  <c r="B1042" i="20"/>
  <c r="B933" i="20"/>
  <c r="B1184" i="20"/>
  <c r="B1150" i="20"/>
  <c r="B1073" i="20"/>
  <c r="B1006" i="20"/>
  <c r="B977" i="20"/>
  <c r="B1069" i="20"/>
  <c r="B948" i="20"/>
  <c r="B815" i="20"/>
  <c r="B810" i="20"/>
  <c r="B852" i="20"/>
  <c r="B1007" i="20"/>
  <c r="B707" i="20"/>
  <c r="B734" i="20"/>
  <c r="B717" i="20"/>
  <c r="B1177" i="20"/>
  <c r="B1141" i="20"/>
  <c r="B1037" i="20"/>
  <c r="B960" i="20"/>
  <c r="B939" i="20"/>
  <c r="B843" i="20"/>
  <c r="B902" i="20"/>
  <c r="B822" i="20"/>
  <c r="B889" i="20"/>
  <c r="B900" i="20"/>
  <c r="B748" i="20"/>
  <c r="B864" i="20"/>
  <c r="B719" i="20"/>
  <c r="B794" i="20"/>
  <c r="B714" i="20"/>
  <c r="B1114" i="20"/>
  <c r="B1016" i="20"/>
  <c r="B883" i="20"/>
  <c r="B846" i="20"/>
  <c r="B833" i="20"/>
  <c r="B708" i="20"/>
  <c r="B695" i="20"/>
  <c r="B722" i="20"/>
  <c r="B667" i="20"/>
  <c r="B603" i="20"/>
  <c r="B539" i="20"/>
  <c r="B475" i="20"/>
  <c r="B777" i="20"/>
  <c r="B646" i="20"/>
  <c r="B582" i="20"/>
  <c r="B518" i="20"/>
  <c r="B454" i="20"/>
  <c r="B685" i="20"/>
  <c r="B621" i="20"/>
  <c r="B557" i="20"/>
  <c r="B493" i="20"/>
  <c r="B429" i="20"/>
  <c r="B500" i="20"/>
  <c r="B377" i="20"/>
  <c r="B313" i="20"/>
  <c r="B249" i="20"/>
  <c r="B688" i="20"/>
  <c r="B432" i="20"/>
  <c r="B360" i="20"/>
  <c r="B296" i="20"/>
  <c r="B232" i="20"/>
  <c r="B636" i="20"/>
  <c r="B415" i="20"/>
  <c r="B351" i="20"/>
  <c r="B287" i="20"/>
  <c r="B223" i="20"/>
  <c r="B370" i="20"/>
  <c r="B1086" i="20"/>
  <c r="B1091" i="20"/>
  <c r="B987" i="20"/>
  <c r="B807" i="20"/>
  <c r="B834" i="20"/>
  <c r="B853" i="20"/>
  <c r="B760" i="20"/>
  <c r="B779" i="20"/>
  <c r="B812" i="20"/>
  <c r="B824" i="20"/>
  <c r="B647" i="20"/>
  <c r="B583" i="20"/>
  <c r="B519" i="20"/>
  <c r="B455" i="20"/>
  <c r="B697" i="20"/>
  <c r="B626" i="20"/>
  <c r="B562" i="20"/>
  <c r="B498" i="20"/>
  <c r="B434" i="20"/>
  <c r="B665" i="20"/>
  <c r="B601" i="20"/>
  <c r="B537" i="20"/>
  <c r="B473" i="20"/>
  <c r="B676" i="20"/>
  <c r="B421" i="20"/>
  <c r="B357" i="20"/>
  <c r="B293" i="20"/>
  <c r="B229" i="20"/>
  <c r="B608" i="20"/>
  <c r="B404" i="20"/>
  <c r="B340" i="20"/>
  <c r="B276" i="20"/>
  <c r="B212" i="20"/>
  <c r="B556" i="20"/>
  <c r="B395" i="20"/>
  <c r="B331" i="20"/>
  <c r="B267" i="20"/>
  <c r="B203" i="20"/>
  <c r="B520" i="20"/>
  <c r="B266" i="20"/>
  <c r="B290" i="20"/>
  <c r="B230" i="20"/>
  <c r="B1165" i="20"/>
  <c r="B887" i="20"/>
  <c r="B995" i="20"/>
  <c r="B712" i="20"/>
  <c r="B758" i="20"/>
  <c r="B623" i="20"/>
  <c r="B495" i="20"/>
  <c r="B666" i="20"/>
  <c r="B538" i="20"/>
  <c r="B757" i="20"/>
  <c r="B577" i="20"/>
  <c r="B449" i="20"/>
  <c r="B397" i="20"/>
  <c r="B269" i="20"/>
  <c r="B512" i="20"/>
  <c r="B316" i="20"/>
  <c r="B785" i="20"/>
  <c r="B371" i="20"/>
  <c r="B243" i="20"/>
  <c r="B632" i="20"/>
  <c r="B338" i="20"/>
  <c r="B191" i="20"/>
  <c r="B164" i="20"/>
  <c r="B100" i="20"/>
  <c r="B246" i="20"/>
  <c r="B193" i="20"/>
  <c r="B118" i="20"/>
  <c r="B20" i="20"/>
  <c r="B123" i="20"/>
  <c r="B61" i="20"/>
  <c r="B157" i="20"/>
  <c r="B95" i="20"/>
  <c r="B1152" i="20"/>
  <c r="B952" i="20"/>
  <c r="B894" i="20"/>
  <c r="B868" i="20"/>
  <c r="B711" i="20"/>
  <c r="B675" i="20"/>
  <c r="B547" i="20"/>
  <c r="B808" i="20"/>
  <c r="B590" i="20"/>
  <c r="B462" i="20"/>
  <c r="B629" i="20"/>
  <c r="B501" i="20"/>
  <c r="B532" i="20"/>
  <c r="B479" i="20"/>
  <c r="B407" i="20"/>
  <c r="B9" i="20"/>
  <c r="B596" i="20"/>
  <c r="F10" i="17"/>
  <c r="I9" i="17"/>
  <c r="J9" i="17"/>
  <c r="C10" i="17"/>
  <c r="B9" i="17"/>
  <c r="F9" i="17"/>
  <c r="H9" i="17"/>
  <c r="I10" i="17"/>
  <c r="K9" i="17"/>
  <c r="E10" i="17"/>
  <c r="D10" i="17"/>
  <c r="E843" i="20"/>
  <c r="E564" i="20"/>
  <c r="E666" i="20"/>
  <c r="E234" i="20"/>
  <c r="E641" i="20"/>
  <c r="E220" i="20"/>
  <c r="E363" i="20"/>
  <c r="E387" i="20"/>
  <c r="E81" i="20"/>
  <c r="E151" i="20"/>
  <c r="E24" i="20"/>
  <c r="E32" i="20"/>
  <c r="E789" i="20"/>
  <c r="E436" i="20"/>
  <c r="E538" i="20"/>
  <c r="E405" i="20"/>
  <c r="E412" i="20"/>
  <c r="E726" i="20"/>
  <c r="E231" i="20"/>
  <c r="E178" i="20"/>
  <c r="E299" i="20"/>
  <c r="E119" i="20"/>
  <c r="E12" i="20"/>
  <c r="E40" i="20"/>
  <c r="E48" i="20"/>
  <c r="E10" i="20"/>
  <c r="E14" i="20"/>
  <c r="E18" i="20"/>
  <c r="E22" i="20"/>
  <c r="E104" i="20"/>
  <c r="E27" i="20"/>
  <c r="E64" i="20"/>
  <c r="E1176" i="20"/>
  <c r="E1129" i="20"/>
  <c r="E1136" i="20"/>
  <c r="E1151" i="20"/>
  <c r="E47" i="20"/>
  <c r="E49" i="20"/>
  <c r="E68" i="20"/>
  <c r="E1172" i="20"/>
  <c r="E1182" i="20"/>
  <c r="E1125" i="20"/>
  <c r="E1132" i="20"/>
  <c r="E1147" i="20"/>
  <c r="E1118" i="20"/>
  <c r="E1162" i="20"/>
  <c r="E1054" i="20"/>
  <c r="E1065" i="20"/>
  <c r="E1023" i="20"/>
  <c r="E959" i="20"/>
  <c r="E1052" i="20"/>
  <c r="E986" i="20"/>
  <c r="E922" i="20"/>
  <c r="E1005" i="20"/>
  <c r="E941" i="20"/>
  <c r="E57" i="20"/>
  <c r="E61" i="20"/>
  <c r="E1178" i="20"/>
  <c r="E1121" i="20"/>
  <c r="E1128" i="20"/>
  <c r="E1143" i="20"/>
  <c r="E1103" i="20"/>
  <c r="E1146" i="20"/>
  <c r="E1050" i="20"/>
  <c r="E1061" i="20"/>
  <c r="E1019" i="20"/>
  <c r="E955" i="20"/>
  <c r="E1046" i="20"/>
  <c r="E982" i="20"/>
  <c r="E918" i="20"/>
  <c r="E1001" i="20"/>
  <c r="E937" i="20"/>
  <c r="E1140" i="20"/>
  <c r="E1051" i="20"/>
  <c r="E1073" i="20"/>
  <c r="E967" i="20"/>
  <c r="E994" i="20"/>
  <c r="E1013" i="20"/>
  <c r="E1024" i="20"/>
  <c r="E876" i="20"/>
  <c r="E812" i="20"/>
  <c r="E903" i="20"/>
  <c r="E839" i="20"/>
  <c r="E1085" i="20"/>
  <c r="E615" i="20"/>
  <c r="E309" i="20"/>
  <c r="E461" i="20"/>
  <c r="E145" i="20"/>
  <c r="E87" i="20"/>
  <c r="E16" i="20"/>
  <c r="E124" i="20"/>
  <c r="E1012" i="20"/>
  <c r="E681" i="20"/>
  <c r="E348" i="20"/>
  <c r="E790" i="20"/>
  <c r="E168" i="20"/>
  <c r="E28" i="20"/>
  <c r="E36" i="20"/>
  <c r="E63" i="20"/>
  <c r="E13" i="20"/>
  <c r="E1113" i="20"/>
  <c r="E35" i="20"/>
  <c r="E100" i="20"/>
  <c r="E1179" i="20"/>
  <c r="E1141" i="20"/>
  <c r="E1116" i="20"/>
  <c r="E1115" i="20"/>
  <c r="E1059" i="20"/>
  <c r="E1126" i="20"/>
  <c r="E1072" i="20"/>
  <c r="E975" i="20"/>
  <c r="E1034" i="20"/>
  <c r="E954" i="20"/>
  <c r="E1021" i="20"/>
  <c r="E15" i="20"/>
  <c r="E43" i="20"/>
  <c r="E1181" i="20"/>
  <c r="E1166" i="20"/>
  <c r="E1098" i="20"/>
  <c r="E1093" i="20"/>
  <c r="E1035" i="20"/>
  <c r="E939" i="20"/>
  <c r="E1014" i="20"/>
  <c r="E934" i="20"/>
  <c r="E985" i="20"/>
  <c r="E1133" i="20"/>
  <c r="E1094" i="20"/>
  <c r="E1031" i="20"/>
  <c r="E1026" i="20"/>
  <c r="E981" i="20"/>
  <c r="E908" i="20"/>
  <c r="E828" i="20"/>
  <c r="E887" i="20"/>
  <c r="E807" i="20"/>
  <c r="E898" i="20"/>
  <c r="E834" i="20"/>
  <c r="E857" i="20"/>
  <c r="E753" i="20"/>
  <c r="E689" i="20"/>
  <c r="E776" i="20"/>
  <c r="E712" i="20"/>
  <c r="E799" i="20"/>
  <c r="E33" i="20"/>
  <c r="E1117" i="20"/>
  <c r="E1079" i="20"/>
  <c r="E1101" i="20"/>
  <c r="E995" i="20"/>
  <c r="E1022" i="20"/>
  <c r="E1041" i="20"/>
  <c r="E921" i="20"/>
  <c r="E888" i="20"/>
  <c r="E824" i="20"/>
  <c r="E915" i="20"/>
  <c r="E851" i="20"/>
  <c r="E1016" i="20"/>
  <c r="E878" i="20"/>
  <c r="E814" i="20"/>
  <c r="E797" i="20"/>
  <c r="E733" i="20"/>
  <c r="E869" i="20"/>
  <c r="E756" i="20"/>
  <c r="E190" i="20"/>
  <c r="E284" i="20"/>
  <c r="E706" i="20"/>
  <c r="E113" i="20"/>
  <c r="E245" i="20"/>
  <c r="E1040" i="20"/>
  <c r="B153" i="20"/>
  <c r="B901" i="20"/>
  <c r="B659" i="20"/>
  <c r="B606" i="20"/>
  <c r="B561" i="20"/>
  <c r="B305" i="20"/>
  <c r="B256" i="20"/>
  <c r="B227" i="20"/>
  <c r="B600" i="20"/>
  <c r="B72" i="20"/>
  <c r="B110" i="20"/>
  <c r="B30" i="20"/>
  <c r="B103" i="20"/>
  <c r="B81" i="20"/>
  <c r="B1173" i="20"/>
  <c r="B1116" i="20"/>
  <c r="B1131" i="20"/>
  <c r="B1142" i="20"/>
  <c r="B1098" i="20"/>
  <c r="B1125" i="20"/>
  <c r="B1049" i="20"/>
  <c r="B1060" i="20"/>
  <c r="B1014" i="20"/>
  <c r="B950" i="20"/>
  <c r="B1033" i="20"/>
  <c r="B969" i="20"/>
  <c r="B11" i="20"/>
  <c r="B27" i="20"/>
  <c r="B43" i="20"/>
  <c r="B105" i="20"/>
  <c r="B1112" i="20"/>
  <c r="B1127" i="20"/>
  <c r="B1138" i="20"/>
  <c r="B1094" i="20"/>
  <c r="B1109" i="20"/>
  <c r="B1169" i="20"/>
  <c r="B1056" i="20"/>
  <c r="B1010" i="20"/>
  <c r="B946" i="20"/>
  <c r="B1029" i="20"/>
  <c r="B965" i="20"/>
  <c r="B1075" i="20"/>
  <c r="B992" i="20"/>
  <c r="B129" i="20"/>
  <c r="B1174" i="20"/>
  <c r="B1156" i="20"/>
  <c r="B1171" i="20"/>
  <c r="B1107" i="20"/>
  <c r="B1118" i="20"/>
  <c r="B1074" i="20"/>
  <c r="B1089" i="20"/>
  <c r="B1100" i="20"/>
  <c r="B1067" i="20"/>
  <c r="B990" i="20"/>
  <c r="B926" i="20"/>
  <c r="B1009" i="20"/>
  <c r="B945" i="20"/>
  <c r="B1036" i="20"/>
  <c r="B89" i="20"/>
  <c r="B1179" i="20"/>
  <c r="B1162" i="20"/>
  <c r="B1080" i="20"/>
  <c r="B989" i="20"/>
  <c r="B980" i="20"/>
  <c r="B916" i="20"/>
  <c r="B895" i="20"/>
  <c r="B831" i="20"/>
  <c r="B935" i="20"/>
  <c r="B858" i="20"/>
  <c r="B1027" i="20"/>
  <c r="B877" i="20"/>
  <c r="B813" i="20"/>
  <c r="B938" i="20"/>
  <c r="B788" i="20"/>
  <c r="B563" i="20"/>
  <c r="B522" i="20"/>
  <c r="B485" i="20"/>
  <c r="B209" i="20"/>
  <c r="B652" i="20"/>
  <c r="B840" i="20"/>
  <c r="B318" i="20"/>
  <c r="B195" i="20"/>
  <c r="B74" i="20"/>
  <c r="B29" i="20"/>
  <c r="B50" i="20"/>
  <c r="B113" i="20"/>
  <c r="B1182" i="20"/>
  <c r="B1164" i="20"/>
  <c r="B1115" i="20"/>
  <c r="B1126" i="20"/>
  <c r="B1082" i="20"/>
  <c r="B1097" i="20"/>
  <c r="B1121" i="20"/>
  <c r="B1099" i="20"/>
  <c r="B998" i="20"/>
  <c r="B934" i="20"/>
  <c r="B1017" i="20"/>
  <c r="B953" i="20"/>
  <c r="B15" i="20"/>
  <c r="B31" i="20"/>
  <c r="B47" i="20"/>
  <c r="B137" i="20"/>
  <c r="B1178" i="20"/>
  <c r="B1160" i="20"/>
  <c r="B1180" i="20"/>
  <c r="B1111" i="20"/>
  <c r="B1122" i="20"/>
  <c r="B1078" i="20"/>
  <c r="B1093" i="20"/>
  <c r="B1104" i="20"/>
  <c r="B1083" i="20"/>
  <c r="B994" i="20"/>
  <c r="B930" i="20"/>
  <c r="B1013" i="20"/>
  <c r="B949" i="20"/>
  <c r="B1040" i="20"/>
  <c r="B51" i="20"/>
  <c r="B1183" i="20"/>
  <c r="G12" i="19"/>
  <c r="B161" i="20"/>
  <c r="B87" i="20"/>
  <c r="B46" i="20"/>
  <c r="B26" i="20"/>
  <c r="B147" i="20"/>
  <c r="B131" i="20"/>
  <c r="B107" i="20"/>
  <c r="B99" i="20"/>
  <c r="B91" i="20"/>
  <c r="B83" i="20"/>
  <c r="B75" i="20"/>
  <c r="B67" i="20"/>
  <c r="B60" i="20"/>
  <c r="B56" i="20"/>
  <c r="B52" i="20"/>
  <c r="B78" i="20"/>
  <c r="B122" i="20"/>
  <c r="B170" i="20"/>
  <c r="B398" i="20"/>
  <c r="B278" i="20"/>
  <c r="B88" i="20"/>
  <c r="B124" i="20"/>
  <c r="B168" i="20"/>
  <c r="B169" i="20"/>
  <c r="B178" i="20"/>
  <c r="B406" i="20"/>
  <c r="B346" i="20"/>
  <c r="B386" i="20"/>
  <c r="B247" i="20"/>
  <c r="B343" i="20"/>
  <c r="B419" i="20"/>
  <c r="B904" i="20"/>
  <c r="B288" i="20"/>
  <c r="B364" i="20"/>
  <c r="B528" i="20"/>
  <c r="B241" i="20"/>
  <c r="B317" i="20"/>
  <c r="B401" i="20"/>
  <c r="B1039" i="20"/>
  <c r="B497" i="20"/>
  <c r="B581" i="20"/>
  <c r="B677" i="20"/>
  <c r="B458" i="20"/>
  <c r="B542" i="20"/>
  <c r="B638" i="20"/>
  <c r="B793" i="20"/>
  <c r="B499" i="20"/>
  <c r="B595" i="20"/>
  <c r="B671" i="20"/>
  <c r="B770" i="20"/>
  <c r="B832" i="20"/>
  <c r="B820" i="20"/>
  <c r="B1043" i="20"/>
  <c r="B835" i="20"/>
  <c r="B940" i="20"/>
  <c r="B1096" i="20"/>
  <c r="B159" i="20"/>
  <c r="B151" i="20"/>
  <c r="B143" i="20"/>
  <c r="B135" i="20"/>
  <c r="B127" i="20"/>
  <c r="B79" i="20"/>
  <c r="B62" i="20"/>
  <c r="B42" i="20"/>
  <c r="B18" i="20"/>
  <c r="B125" i="20"/>
  <c r="B45" i="20"/>
  <c r="B16" i="20"/>
  <c r="B12" i="20"/>
  <c r="B8" i="20"/>
  <c r="B90" i="20"/>
  <c r="B138" i="20"/>
  <c r="B174" i="20"/>
  <c r="B167" i="20"/>
  <c r="B414" i="20"/>
  <c r="B92" i="20"/>
  <c r="B136" i="20"/>
  <c r="B189" i="20"/>
  <c r="B173" i="20"/>
  <c r="B194" i="20"/>
  <c r="B188" i="20"/>
  <c r="B358" i="20"/>
  <c r="B552" i="20"/>
  <c r="B279" i="20"/>
  <c r="B355" i="20"/>
  <c r="B476" i="20"/>
  <c r="B224" i="20"/>
  <c r="B300" i="20"/>
  <c r="B384" i="20"/>
  <c r="B656" i="20"/>
  <c r="B253" i="20"/>
  <c r="B337" i="20"/>
  <c r="B468" i="20"/>
  <c r="B433" i="20"/>
  <c r="B517" i="20"/>
  <c r="B613" i="20"/>
  <c r="B693" i="20"/>
  <c r="B478" i="20"/>
  <c r="B574" i="20"/>
  <c r="B650" i="20"/>
  <c r="B435" i="20"/>
  <c r="B531" i="20"/>
  <c r="B607" i="20"/>
  <c r="B701" i="20"/>
  <c r="B927" i="20"/>
  <c r="B912" i="20"/>
  <c r="B817" i="20"/>
  <c r="B862" i="20"/>
  <c r="B855" i="20"/>
  <c r="B984" i="20"/>
  <c r="B63" i="20"/>
  <c r="B6" i="20"/>
  <c r="B71" i="20"/>
  <c r="B58" i="20"/>
  <c r="B34" i="20"/>
  <c r="B14" i="20"/>
  <c r="B141" i="20"/>
  <c r="B133" i="20"/>
  <c r="B85" i="20"/>
  <c r="B49" i="20"/>
  <c r="B25" i="20"/>
  <c r="B139" i="20"/>
  <c r="B106" i="20"/>
  <c r="B142" i="20"/>
  <c r="B206" i="20"/>
  <c r="B187" i="20"/>
  <c r="B472" i="20"/>
  <c r="B104" i="20"/>
  <c r="B152" i="20"/>
  <c r="B222" i="20"/>
  <c r="B198" i="20"/>
  <c r="B274" i="20"/>
  <c r="B192" i="20"/>
  <c r="B362" i="20"/>
  <c r="B215" i="20"/>
  <c r="B291" i="20"/>
  <c r="B375" i="20"/>
  <c r="B604" i="20"/>
  <c r="B236" i="20"/>
  <c r="B320" i="20"/>
  <c r="B416" i="20"/>
  <c r="B737" i="20"/>
  <c r="B273" i="20"/>
  <c r="B369" i="20"/>
  <c r="B516" i="20"/>
  <c r="B453" i="20"/>
  <c r="B549" i="20"/>
  <c r="B625" i="20"/>
  <c r="B773" i="20"/>
  <c r="B510" i="20"/>
  <c r="B586" i="20"/>
  <c r="B670" i="20"/>
  <c r="B467" i="20"/>
  <c r="B543" i="20"/>
  <c r="B627" i="20"/>
  <c r="B706" i="20"/>
  <c r="B699" i="20"/>
  <c r="B724" i="20"/>
  <c r="B881" i="20"/>
  <c r="B882" i="20"/>
  <c r="B899" i="20"/>
  <c r="B1005" i="20"/>
  <c r="B12" i="19"/>
  <c r="B11" i="19"/>
  <c r="G11" i="20"/>
  <c r="G19" i="20"/>
  <c r="G27" i="20"/>
  <c r="G35" i="20"/>
  <c r="G43" i="20"/>
  <c r="G51" i="20"/>
  <c r="G59" i="20"/>
  <c r="G70" i="20"/>
  <c r="G86" i="20"/>
  <c r="G102" i="20"/>
  <c r="G6" i="20"/>
  <c r="G14" i="20"/>
  <c r="G30" i="20"/>
  <c r="G46" i="20"/>
  <c r="G68" i="20"/>
  <c r="G84" i="20"/>
  <c r="G100" i="20"/>
  <c r="G116" i="20"/>
  <c r="G132" i="20"/>
  <c r="G148" i="20"/>
  <c r="G162" i="20"/>
  <c r="G134" i="20"/>
  <c r="G142" i="20"/>
  <c r="G13" i="20"/>
  <c r="G21" i="20"/>
  <c r="G29" i="20"/>
  <c r="G37" i="20"/>
  <c r="G45" i="20"/>
  <c r="G53" i="20"/>
  <c r="G61" i="20"/>
  <c r="G74" i="20"/>
  <c r="G90" i="20"/>
  <c r="G10" i="20"/>
  <c r="G26" i="20"/>
  <c r="G42" i="20"/>
  <c r="G54" i="20"/>
  <c r="G62" i="20"/>
  <c r="G110" i="20"/>
  <c r="G126" i="20"/>
  <c r="G1182" i="20"/>
  <c r="G1176" i="20"/>
  <c r="G1167" i="20"/>
  <c r="G1151" i="20"/>
  <c r="G1135" i="20"/>
  <c r="G1119" i="20"/>
  <c r="G1162" i="20"/>
  <c r="G1146" i="20"/>
  <c r="G1130" i="20"/>
  <c r="G1114" i="20"/>
  <c r="G1161" i="20"/>
  <c r="G1145" i="20"/>
  <c r="G1129" i="20"/>
  <c r="G1113" i="20"/>
  <c r="G1148" i="20"/>
  <c r="G1097" i="20"/>
  <c r="G1081" i="20"/>
  <c r="G1065" i="20"/>
  <c r="G1049" i="20"/>
  <c r="G1128" i="20"/>
  <c r="G1096" i="20"/>
  <c r="G1080" i="20"/>
  <c r="G1064" i="20"/>
  <c r="G1048" i="20"/>
  <c r="G1140" i="20"/>
  <c r="G1099" i="20"/>
  <c r="G1083" i="20"/>
  <c r="G1067" i="20"/>
  <c r="G1051" i="20"/>
  <c r="G1070" i="20"/>
  <c r="G1037" i="20"/>
  <c r="G1021" i="20"/>
  <c r="G1005" i="20"/>
  <c r="G989" i="20"/>
  <c r="G973" i="20"/>
  <c r="G957" i="20"/>
  <c r="G941" i="20"/>
  <c r="G925" i="20"/>
  <c r="G1098" i="20"/>
  <c r="G1044" i="20"/>
  <c r="G1028" i="20"/>
  <c r="G1012" i="20"/>
  <c r="G996" i="20"/>
  <c r="G980" i="20"/>
  <c r="G964" i="20"/>
  <c r="G948" i="20"/>
  <c r="G15" i="20"/>
  <c r="G23" i="20"/>
  <c r="G31" i="20"/>
  <c r="G39" i="20"/>
  <c r="G47" i="20"/>
  <c r="G55" i="20"/>
  <c r="G63" i="20"/>
  <c r="G78" i="20"/>
  <c r="G94" i="20"/>
  <c r="G22" i="20"/>
  <c r="G38" i="20"/>
  <c r="G76" i="20"/>
  <c r="G92" i="20"/>
  <c r="G108" i="20"/>
  <c r="G124" i="20"/>
  <c r="G140" i="20"/>
  <c r="G156" i="20"/>
  <c r="G1178" i="20"/>
  <c r="G1181" i="20"/>
  <c r="G1172" i="20"/>
  <c r="G1163" i="20"/>
  <c r="G1147" i="20"/>
  <c r="G1131" i="20"/>
  <c r="G1115" i="20"/>
  <c r="G1183" i="20"/>
  <c r="G1158" i="20"/>
  <c r="G1142" i="20"/>
  <c r="G1126" i="20"/>
  <c r="G1110" i="20"/>
  <c r="G1179" i="20"/>
  <c r="G1157" i="20"/>
  <c r="G1141" i="20"/>
  <c r="G1125" i="20"/>
  <c r="G1109" i="20"/>
  <c r="G1132" i="20"/>
  <c r="G1093" i="20"/>
  <c r="G1077" i="20"/>
  <c r="G1061" i="20"/>
  <c r="G1112" i="20"/>
  <c r="G1092" i="20"/>
  <c r="G1076" i="20"/>
  <c r="G1060" i="20"/>
  <c r="G1124" i="20"/>
  <c r="G1095" i="20"/>
  <c r="G1079" i="20"/>
  <c r="G1063" i="20"/>
  <c r="G1136" i="20"/>
  <c r="G1054" i="20"/>
  <c r="G1033" i="20"/>
  <c r="G1017" i="20"/>
  <c r="G1001" i="20"/>
  <c r="G985" i="20"/>
  <c r="G969" i="20"/>
  <c r="G953" i="20"/>
  <c r="G937" i="20"/>
  <c r="G921" i="20"/>
  <c r="G1082" i="20"/>
  <c r="G1040" i="20"/>
  <c r="G1024" i="20"/>
  <c r="G1008" i="20"/>
  <c r="G992" i="20"/>
  <c r="G976" i="20"/>
  <c r="G960" i="20"/>
  <c r="D89" i="20"/>
  <c r="D18" i="20"/>
  <c r="D137" i="20"/>
  <c r="E27" i="18"/>
  <c r="F12" i="19"/>
  <c r="E5" i="19"/>
  <c r="F5" i="19"/>
  <c r="E8" i="19"/>
  <c r="Y14" i="9"/>
  <c r="Y9" i="9"/>
  <c r="I16" i="9"/>
  <c r="E6" i="19"/>
  <c r="E9" i="19"/>
  <c r="B5" i="20" l="1"/>
  <c r="X5" i="9" s="1"/>
  <c r="G9" i="9"/>
  <c r="H9" i="9"/>
  <c r="G8" i="9"/>
  <c r="H8" i="9"/>
  <c r="E18" i="9" s="1"/>
  <c r="R39" i="8" s="1"/>
  <c r="G11" i="9"/>
  <c r="H11" i="9"/>
  <c r="G10" i="9"/>
  <c r="H10" i="9"/>
  <c r="G7" i="9"/>
  <c r="H7" i="9"/>
  <c r="E16" i="9"/>
  <c r="E22" i="18"/>
  <c r="Z9" i="9"/>
  <c r="K5" i="20"/>
  <c r="X14" i="9" s="1"/>
  <c r="M14" i="9" s="1"/>
  <c r="J5" i="20"/>
  <c r="X13" i="9" s="1"/>
  <c r="B3" i="19"/>
  <c r="F10" i="9"/>
  <c r="F8" i="9"/>
  <c r="AD7" i="9"/>
  <c r="S11" i="9"/>
  <c r="AA9" i="9"/>
  <c r="E10" i="19"/>
  <c r="O12" i="9" s="1"/>
  <c r="U12" i="9" s="1"/>
  <c r="C5" i="20"/>
  <c r="X6" i="9" s="1"/>
  <c r="O8" i="9"/>
  <c r="O10" i="9"/>
  <c r="O11" i="9"/>
  <c r="O7" i="9"/>
  <c r="AA5" i="9"/>
  <c r="G5" i="20"/>
  <c r="X10" i="9" s="1"/>
  <c r="M10" i="9" s="1"/>
  <c r="F5" i="20"/>
  <c r="H5" i="20"/>
  <c r="X11" i="9" s="1"/>
  <c r="M11" i="9" s="1"/>
  <c r="F11" i="9"/>
  <c r="F9" i="9"/>
  <c r="B9" i="19"/>
  <c r="U11" i="9" s="1"/>
  <c r="AD11" i="9"/>
  <c r="S9" i="9"/>
  <c r="AD9" i="9"/>
  <c r="B7" i="19"/>
  <c r="U9" i="9" s="1"/>
  <c r="S7" i="9"/>
  <c r="B6" i="19"/>
  <c r="U8" i="9" s="1"/>
  <c r="F5" i="9"/>
  <c r="AD8" i="9"/>
  <c r="S8" i="9"/>
  <c r="AA7" i="9"/>
  <c r="F7" i="9"/>
  <c r="AD10" i="9"/>
  <c r="AA8" i="9"/>
  <c r="B8" i="19"/>
  <c r="U10" i="9" s="1"/>
  <c r="AA10" i="9"/>
  <c r="AD6" i="9"/>
  <c r="S10" i="9"/>
  <c r="B5" i="19"/>
  <c r="U7" i="9" s="1"/>
  <c r="AA11" i="9"/>
  <c r="B4" i="19"/>
  <c r="AA6" i="9"/>
  <c r="G10" i="19"/>
  <c r="F10" i="19"/>
  <c r="E5" i="20"/>
  <c r="X8" i="9" s="1"/>
  <c r="M8" i="9" s="1"/>
  <c r="G11" i="19"/>
  <c r="F11" i="19"/>
  <c r="E11" i="19"/>
  <c r="O13" i="9" s="1"/>
  <c r="Z13" i="9" s="1"/>
  <c r="D5" i="20"/>
  <c r="X7" i="9" s="1"/>
  <c r="M7" i="9" s="1"/>
  <c r="U13" i="9"/>
  <c r="U14" i="9"/>
  <c r="I108" i="20"/>
  <c r="I332" i="20"/>
  <c r="I230" i="20"/>
  <c r="I401" i="20"/>
  <c r="I403" i="20"/>
  <c r="I421" i="20"/>
  <c r="I735" i="20"/>
  <c r="I799" i="20"/>
  <c r="I863" i="20"/>
  <c r="I927" i="20"/>
  <c r="I991" i="20"/>
  <c r="I1055" i="20"/>
  <c r="I1119" i="20"/>
  <c r="I279" i="20"/>
  <c r="I491" i="20"/>
  <c r="I619" i="20"/>
  <c r="I696" i="20"/>
  <c r="I760" i="20"/>
  <c r="I824" i="20"/>
  <c r="I888" i="20"/>
  <c r="I952" i="20"/>
  <c r="I1016" i="20"/>
  <c r="I1080" i="20"/>
  <c r="I1144" i="20"/>
  <c r="I518" i="20"/>
  <c r="I709" i="20"/>
  <c r="I837" i="20"/>
  <c r="I965" i="20"/>
  <c r="I1093" i="20"/>
  <c r="I535" i="20"/>
  <c r="I718" i="20"/>
  <c r="I846" i="20"/>
  <c r="I974" i="20"/>
  <c r="I1102" i="20"/>
  <c r="I558" i="20"/>
  <c r="I729" i="20"/>
  <c r="I857" i="20"/>
  <c r="I985" i="20"/>
  <c r="I1081" i="20"/>
  <c r="I1145" i="20"/>
  <c r="I674" i="20"/>
  <c r="I802" i="20"/>
  <c r="I930" i="20"/>
  <c r="I1058" i="20"/>
  <c r="I1162" i="20"/>
  <c r="I223" i="20"/>
  <c r="I591" i="20"/>
  <c r="I746" i="20"/>
  <c r="I874" i="20"/>
  <c r="I1002" i="20"/>
  <c r="I1130" i="20"/>
  <c r="I1181" i="20"/>
  <c r="I479" i="20"/>
  <c r="I690" i="20"/>
  <c r="I818" i="20"/>
  <c r="I946" i="20"/>
  <c r="I1074" i="20"/>
  <c r="I1166" i="20"/>
  <c r="I287" i="20"/>
  <c r="I1018" i="20"/>
  <c r="I922" i="20"/>
  <c r="I954" i="20"/>
  <c r="I986" i="20"/>
  <c r="I61" i="20"/>
  <c r="I125" i="20"/>
  <c r="I189" i="20"/>
  <c r="I46" i="20"/>
  <c r="I110" i="20"/>
  <c r="I174" i="20"/>
  <c r="I33" i="20"/>
  <c r="I97" i="20"/>
  <c r="I161" i="20"/>
  <c r="I18" i="20"/>
  <c r="I82" i="20"/>
  <c r="I146" i="20"/>
  <c r="I210" i="20"/>
  <c r="I69" i="20"/>
  <c r="I133" i="20"/>
  <c r="I197" i="20"/>
  <c r="I54" i="20"/>
  <c r="I118" i="20"/>
  <c r="I182" i="20"/>
  <c r="I57" i="20"/>
  <c r="I121" i="20"/>
  <c r="I185" i="20"/>
  <c r="I42" i="20"/>
  <c r="I106" i="20"/>
  <c r="I170" i="20"/>
  <c r="E17" i="9" l="1"/>
  <c r="R32" i="8" s="1"/>
  <c r="W33" i="8" s="1"/>
  <c r="G3" i="19"/>
  <c r="F3" i="19"/>
  <c r="E3" i="19"/>
  <c r="W10" i="9"/>
  <c r="D8" i="19" s="1"/>
  <c r="H8" i="19" s="1"/>
  <c r="W14" i="9"/>
  <c r="D12" i="19" s="1"/>
  <c r="H12" i="19" s="1"/>
  <c r="E23" i="18"/>
  <c r="Z10" i="9"/>
  <c r="E21" i="18"/>
  <c r="Z8" i="9"/>
  <c r="E20" i="18"/>
  <c r="Z7" i="9"/>
  <c r="E24" i="18"/>
  <c r="Z11" i="9"/>
  <c r="M13" i="9"/>
  <c r="Q13" i="9" s="1"/>
  <c r="V13" i="9" s="1"/>
  <c r="W13" i="9"/>
  <c r="D11" i="19" s="1"/>
  <c r="H11" i="19" s="1"/>
  <c r="C23" i="18"/>
  <c r="C27" i="18"/>
  <c r="I27" i="18" s="1"/>
  <c r="C26" i="18"/>
  <c r="C19" i="18"/>
  <c r="W6" i="9"/>
  <c r="D4" i="19" s="1"/>
  <c r="X9" i="9"/>
  <c r="E4" i="19"/>
  <c r="G4" i="19"/>
  <c r="F4" i="19"/>
  <c r="W11" i="9"/>
  <c r="D9" i="19" s="1"/>
  <c r="H9" i="19" s="1"/>
  <c r="C24" i="18"/>
  <c r="I18" i="9"/>
  <c r="AA4" i="9"/>
  <c r="R14" i="8"/>
  <c r="E26" i="18"/>
  <c r="E25" i="18"/>
  <c r="Q8" i="9"/>
  <c r="R8" i="9" s="1"/>
  <c r="C21" i="18"/>
  <c r="W8" i="9"/>
  <c r="D6" i="19" s="1"/>
  <c r="H6" i="19" s="1"/>
  <c r="Q7" i="9"/>
  <c r="V7" i="9" s="1"/>
  <c r="C20" i="18"/>
  <c r="W7" i="9"/>
  <c r="D5" i="19" s="1"/>
  <c r="H5" i="19" s="1"/>
  <c r="C18" i="18"/>
  <c r="W5" i="9"/>
  <c r="D3" i="19" s="1"/>
  <c r="I154" i="20"/>
  <c r="I90" i="20"/>
  <c r="I26" i="20"/>
  <c r="I169" i="20"/>
  <c r="I105" i="20"/>
  <c r="I41" i="20"/>
  <c r="I166" i="20"/>
  <c r="I102" i="20"/>
  <c r="I38" i="20"/>
  <c r="I181" i="20"/>
  <c r="I117" i="20"/>
  <c r="I53" i="20"/>
  <c r="I194" i="20"/>
  <c r="I130" i="20"/>
  <c r="I66" i="20"/>
  <c r="I209" i="20"/>
  <c r="I145" i="20"/>
  <c r="I81" i="20"/>
  <c r="I17" i="20"/>
  <c r="I158" i="20"/>
  <c r="I94" i="20"/>
  <c r="I30" i="20"/>
  <c r="I173" i="20"/>
  <c r="I109" i="20"/>
  <c r="I45" i="20"/>
  <c r="I858" i="20"/>
  <c r="I826" i="20"/>
  <c r="I794" i="20"/>
  <c r="I890" i="20"/>
  <c r="I1158" i="20"/>
  <c r="I1042" i="20"/>
  <c r="I914" i="20"/>
  <c r="I786" i="20"/>
  <c r="I658" i="20"/>
  <c r="I383" i="20"/>
  <c r="I1173" i="20"/>
  <c r="I1098" i="20"/>
  <c r="I970" i="20"/>
  <c r="I842" i="20"/>
  <c r="I714" i="20"/>
  <c r="I527" i="20"/>
  <c r="I1154" i="20"/>
  <c r="I1026" i="20"/>
  <c r="I898" i="20"/>
  <c r="I770" i="20"/>
  <c r="I511" i="20"/>
  <c r="I1121" i="20"/>
  <c r="I1057" i="20"/>
  <c r="I953" i="20"/>
  <c r="I825" i="20"/>
  <c r="I697" i="20"/>
  <c r="I494" i="20"/>
  <c r="I1176" i="20"/>
  <c r="I1070" i="20"/>
  <c r="I942" i="20"/>
  <c r="I814" i="20"/>
  <c r="I686" i="20"/>
  <c r="I471" i="20"/>
  <c r="I1171" i="20"/>
  <c r="I1061" i="20"/>
  <c r="I933" i="20"/>
  <c r="I805" i="20"/>
  <c r="I677" i="20"/>
  <c r="I454" i="20"/>
  <c r="I1128" i="20"/>
  <c r="I1064" i="20"/>
  <c r="I1000" i="20"/>
  <c r="I936" i="20"/>
  <c r="I872" i="20"/>
  <c r="I808" i="20"/>
  <c r="I744" i="20"/>
  <c r="I680" i="20"/>
  <c r="I587" i="20"/>
  <c r="I459" i="20"/>
  <c r="I215" i="20"/>
  <c r="I1103" i="20"/>
  <c r="I1039" i="20"/>
  <c r="I975" i="20"/>
  <c r="I911" i="20"/>
  <c r="I847" i="20"/>
  <c r="I783" i="20"/>
  <c r="I719" i="20"/>
  <c r="I27" i="20"/>
  <c r="I227" i="20"/>
  <c r="I233" i="20"/>
  <c r="I80" i="20"/>
  <c r="I244" i="20"/>
  <c r="I202" i="20"/>
  <c r="I138" i="20"/>
  <c r="I74" i="20"/>
  <c r="I10" i="20"/>
  <c r="I153" i="20"/>
  <c r="I89" i="20"/>
  <c r="I25" i="20"/>
  <c r="I150" i="20"/>
  <c r="I86" i="20"/>
  <c r="I22" i="20"/>
  <c r="I165" i="20"/>
  <c r="I101" i="20"/>
  <c r="I37" i="20"/>
  <c r="I178" i="20"/>
  <c r="I114" i="20"/>
  <c r="I50" i="20"/>
  <c r="I193" i="20"/>
  <c r="I129" i="20"/>
  <c r="I65" i="20"/>
  <c r="I206" i="20"/>
  <c r="I142" i="20"/>
  <c r="I78" i="20"/>
  <c r="I14" i="20"/>
  <c r="I157" i="20"/>
  <c r="I93" i="20"/>
  <c r="I29" i="20"/>
  <c r="I1177" i="20"/>
  <c r="I730" i="20"/>
  <c r="I1169" i="20"/>
  <c r="I698" i="20"/>
  <c r="I1161" i="20"/>
  <c r="I666" i="20"/>
  <c r="I762" i="20"/>
  <c r="I1182" i="20"/>
  <c r="I1138" i="20"/>
  <c r="I1010" i="20"/>
  <c r="I882" i="20"/>
  <c r="I754" i="20"/>
  <c r="I607" i="20"/>
  <c r="I255" i="20"/>
  <c r="I1165" i="20"/>
  <c r="I1066" i="20"/>
  <c r="I938" i="20"/>
  <c r="I810" i="20"/>
  <c r="I682" i="20"/>
  <c r="I463" i="20"/>
  <c r="I1178" i="20"/>
  <c r="I1122" i="20"/>
  <c r="I994" i="20"/>
  <c r="I866" i="20"/>
  <c r="I738" i="20"/>
  <c r="I447" i="20"/>
  <c r="I1113" i="20"/>
  <c r="I1049" i="20"/>
  <c r="I921" i="20"/>
  <c r="I793" i="20"/>
  <c r="I665" i="20"/>
  <c r="I413" i="20"/>
  <c r="I1160" i="20"/>
  <c r="I1038" i="20"/>
  <c r="I910" i="20"/>
  <c r="I782" i="20"/>
  <c r="I654" i="20"/>
  <c r="I367" i="20"/>
  <c r="I1155" i="20"/>
  <c r="I1029" i="20"/>
  <c r="I901" i="20"/>
  <c r="I773" i="20"/>
  <c r="I645" i="20"/>
  <c r="I333" i="20"/>
  <c r="I1112" i="20"/>
  <c r="I1048" i="20"/>
  <c r="I984" i="20"/>
  <c r="I920" i="20"/>
  <c r="I856" i="20"/>
  <c r="I792" i="20"/>
  <c r="I728" i="20"/>
  <c r="I664" i="20"/>
  <c r="I555" i="20"/>
  <c r="I407" i="20"/>
  <c r="I1151" i="20"/>
  <c r="I1087" i="20"/>
  <c r="I1023" i="20"/>
  <c r="I959" i="20"/>
  <c r="I895" i="20"/>
  <c r="I831" i="20"/>
  <c r="I767" i="20"/>
  <c r="I667" i="20"/>
  <c r="I581" i="20"/>
  <c r="I596" i="20"/>
  <c r="I402" i="20"/>
  <c r="I111" i="20"/>
  <c r="I28" i="20"/>
  <c r="I60" i="20"/>
  <c r="I92" i="20"/>
  <c r="I124" i="20"/>
  <c r="I156" i="20"/>
  <c r="I188" i="20"/>
  <c r="I216" i="20"/>
  <c r="I232" i="20"/>
  <c r="I248" i="20"/>
  <c r="I264" i="20"/>
  <c r="I280" i="20"/>
  <c r="I296" i="20"/>
  <c r="I312" i="20"/>
  <c r="I328" i="20"/>
  <c r="I344" i="20"/>
  <c r="I360" i="20"/>
  <c r="I376" i="20"/>
  <c r="I392" i="20"/>
  <c r="I408" i="20"/>
  <c r="I424" i="20"/>
  <c r="I440" i="20"/>
  <c r="I23" i="20"/>
  <c r="I55" i="20"/>
  <c r="I87" i="20"/>
  <c r="I119" i="20"/>
  <c r="I151" i="20"/>
  <c r="I183" i="20"/>
  <c r="I8" i="20"/>
  <c r="I40" i="20"/>
  <c r="I72" i="20"/>
  <c r="I104" i="20"/>
  <c r="I136" i="20"/>
  <c r="I168" i="20"/>
  <c r="I200" i="20"/>
  <c r="I222" i="20"/>
  <c r="I238" i="20"/>
  <c r="I254" i="20"/>
  <c r="I270" i="20"/>
  <c r="I286" i="20"/>
  <c r="I302" i="20"/>
  <c r="I318" i="20"/>
  <c r="I334" i="20"/>
  <c r="I350" i="20"/>
  <c r="I366" i="20"/>
  <c r="I382" i="20"/>
  <c r="I398" i="20"/>
  <c r="I414" i="20"/>
  <c r="I430" i="20"/>
  <c r="I446" i="20"/>
  <c r="I107" i="20"/>
  <c r="I217" i="20"/>
  <c r="I249" i="20"/>
  <c r="I281" i="20"/>
  <c r="I313" i="20"/>
  <c r="I345" i="20"/>
  <c r="I377" i="20"/>
  <c r="I409" i="20"/>
  <c r="I441" i="20"/>
  <c r="I460" i="20"/>
  <c r="I476" i="20"/>
  <c r="I492" i="20"/>
  <c r="I508" i="20"/>
  <c r="I524" i="20"/>
  <c r="I540" i="20"/>
  <c r="I556" i="20"/>
  <c r="I572" i="20"/>
  <c r="I588" i="20"/>
  <c r="I604" i="20"/>
  <c r="I620" i="20"/>
  <c r="I636" i="20"/>
  <c r="I51" i="20"/>
  <c r="I179" i="20"/>
  <c r="I235" i="20"/>
  <c r="I267" i="20"/>
  <c r="I299" i="20"/>
  <c r="I331" i="20"/>
  <c r="I363" i="20"/>
  <c r="I395" i="20"/>
  <c r="I427" i="20"/>
  <c r="I453" i="20"/>
  <c r="I469" i="20"/>
  <c r="I485" i="20"/>
  <c r="I501" i="20"/>
  <c r="I517" i="20"/>
  <c r="I533" i="20"/>
  <c r="I36" i="20"/>
  <c r="I76" i="20"/>
  <c r="I116" i="20"/>
  <c r="I164" i="20"/>
  <c r="I204" i="20"/>
  <c r="I228" i="20"/>
  <c r="I252" i="20"/>
  <c r="I272" i="20"/>
  <c r="I292" i="20"/>
  <c r="I316" i="20"/>
  <c r="I336" i="20"/>
  <c r="I356" i="20"/>
  <c r="I380" i="20"/>
  <c r="I400" i="20"/>
  <c r="I420" i="20"/>
  <c r="I444" i="20"/>
  <c r="I39" i="20"/>
  <c r="I79" i="20"/>
  <c r="I127" i="20"/>
  <c r="I167" i="20"/>
  <c r="I207" i="20"/>
  <c r="I48" i="20"/>
  <c r="I88" i="20"/>
  <c r="I128" i="20"/>
  <c r="I176" i="20"/>
  <c r="I214" i="20"/>
  <c r="I234" i="20"/>
  <c r="I258" i="20"/>
  <c r="I278" i="20"/>
  <c r="I298" i="20"/>
  <c r="I322" i="20"/>
  <c r="I342" i="20"/>
  <c r="I362" i="20"/>
  <c r="I386" i="20"/>
  <c r="I406" i="20"/>
  <c r="I426" i="20"/>
  <c r="I11" i="20"/>
  <c r="I171" i="20"/>
  <c r="I241" i="20"/>
  <c r="I289" i="20"/>
  <c r="I329" i="20"/>
  <c r="I369" i="20"/>
  <c r="I417" i="20"/>
  <c r="I452" i="20"/>
  <c r="I472" i="20"/>
  <c r="I496" i="20"/>
  <c r="I516" i="20"/>
  <c r="I536" i="20"/>
  <c r="I560" i="20"/>
  <c r="I580" i="20"/>
  <c r="I600" i="20"/>
  <c r="I624" i="20"/>
  <c r="I644" i="20"/>
  <c r="I147" i="20"/>
  <c r="I243" i="20"/>
  <c r="I283" i="20"/>
  <c r="I323" i="20"/>
  <c r="I371" i="20"/>
  <c r="I411" i="20"/>
  <c r="I449" i="20"/>
  <c r="I473" i="20"/>
  <c r="I493" i="20"/>
  <c r="I513" i="20"/>
  <c r="I537" i="20"/>
  <c r="I553" i="20"/>
  <c r="I569" i="20"/>
  <c r="I585" i="20"/>
  <c r="I601" i="20"/>
  <c r="I617" i="20"/>
  <c r="I633" i="20"/>
  <c r="I91" i="20"/>
  <c r="I245" i="20"/>
  <c r="I309" i="20"/>
  <c r="I373" i="20"/>
  <c r="I437" i="20"/>
  <c r="I474" i="20"/>
  <c r="I506" i="20"/>
  <c r="I538" i="20"/>
  <c r="I570" i="20"/>
  <c r="I602" i="20"/>
  <c r="I634" i="20"/>
  <c r="I655" i="20"/>
  <c r="I671" i="20"/>
  <c r="I687" i="20"/>
  <c r="I703" i="20"/>
  <c r="I9" i="20"/>
  <c r="I44" i="20"/>
  <c r="I84" i="20"/>
  <c r="I132" i="20"/>
  <c r="I172" i="20"/>
  <c r="I212" i="20"/>
  <c r="I236" i="20"/>
  <c r="I256" i="20"/>
  <c r="I276" i="20"/>
  <c r="I300" i="20"/>
  <c r="I320" i="20"/>
  <c r="I340" i="20"/>
  <c r="I364" i="20"/>
  <c r="I384" i="20"/>
  <c r="I404" i="20"/>
  <c r="I428" i="20"/>
  <c r="I7" i="20"/>
  <c r="I47" i="20"/>
  <c r="I95" i="20"/>
  <c r="I135" i="20"/>
  <c r="I175" i="20"/>
  <c r="I16" i="20"/>
  <c r="I56" i="20"/>
  <c r="I96" i="20"/>
  <c r="I144" i="20"/>
  <c r="I184" i="20"/>
  <c r="I218" i="20"/>
  <c r="I242" i="20"/>
  <c r="I262" i="20"/>
  <c r="I282" i="20"/>
  <c r="I306" i="20"/>
  <c r="I326" i="20"/>
  <c r="I346" i="20"/>
  <c r="I370" i="20"/>
  <c r="I390" i="20"/>
  <c r="I410" i="20"/>
  <c r="I434" i="20"/>
  <c r="I43" i="20"/>
  <c r="I203" i="20"/>
  <c r="I257" i="20"/>
  <c r="I297" i="20"/>
  <c r="I337" i="20"/>
  <c r="I385" i="20"/>
  <c r="I425" i="20"/>
  <c r="I456" i="20"/>
  <c r="I480" i="20"/>
  <c r="I500" i="20"/>
  <c r="I520" i="20"/>
  <c r="I544" i="20"/>
  <c r="I564" i="20"/>
  <c r="I584" i="20"/>
  <c r="I608" i="20"/>
  <c r="I628" i="20"/>
  <c r="I19" i="20"/>
  <c r="I211" i="20"/>
  <c r="I251" i="20"/>
  <c r="I291" i="20"/>
  <c r="I339" i="20"/>
  <c r="I379" i="20"/>
  <c r="I419" i="20"/>
  <c r="I457" i="20"/>
  <c r="I477" i="20"/>
  <c r="I497" i="20"/>
  <c r="I521" i="20"/>
  <c r="I541" i="20"/>
  <c r="I557" i="20"/>
  <c r="I573" i="20"/>
  <c r="I589" i="20"/>
  <c r="I605" i="20"/>
  <c r="I621" i="20"/>
  <c r="I637" i="20"/>
  <c r="I155" i="20"/>
  <c r="I261" i="20"/>
  <c r="I325" i="20"/>
  <c r="I389" i="20"/>
  <c r="I450" i="20"/>
  <c r="I482" i="20"/>
  <c r="I514" i="20"/>
  <c r="I546" i="20"/>
  <c r="I578" i="20"/>
  <c r="I610" i="20"/>
  <c r="I642" i="20"/>
  <c r="I659" i="20"/>
  <c r="I675" i="20"/>
  <c r="I691" i="20"/>
  <c r="I707" i="20"/>
  <c r="I12" i="20"/>
  <c r="I52" i="20"/>
  <c r="I100" i="20"/>
  <c r="I140" i="20"/>
  <c r="I180" i="20"/>
  <c r="I220" i="20"/>
  <c r="I240" i="20"/>
  <c r="I260" i="20"/>
  <c r="I284" i="20"/>
  <c r="I304" i="20"/>
  <c r="I324" i="20"/>
  <c r="I348" i="20"/>
  <c r="I368" i="20"/>
  <c r="I388" i="20"/>
  <c r="I412" i="20"/>
  <c r="I432" i="20"/>
  <c r="I15" i="20"/>
  <c r="I63" i="20"/>
  <c r="I103" i="20"/>
  <c r="I143" i="20"/>
  <c r="I191" i="20"/>
  <c r="I24" i="20"/>
  <c r="I64" i="20"/>
  <c r="I112" i="20"/>
  <c r="I152" i="20"/>
  <c r="I192" i="20"/>
  <c r="I226" i="20"/>
  <c r="I246" i="20"/>
  <c r="I266" i="20"/>
  <c r="I290" i="20"/>
  <c r="I310" i="20"/>
  <c r="I330" i="20"/>
  <c r="I354" i="20"/>
  <c r="I374" i="20"/>
  <c r="I394" i="20"/>
  <c r="I418" i="20"/>
  <c r="I438" i="20"/>
  <c r="I75" i="20"/>
  <c r="I225" i="20"/>
  <c r="I265" i="20"/>
  <c r="I305" i="20"/>
  <c r="I353" i="20"/>
  <c r="I393" i="20"/>
  <c r="I433" i="20"/>
  <c r="I464" i="20"/>
  <c r="I484" i="20"/>
  <c r="I504" i="20"/>
  <c r="I528" i="20"/>
  <c r="I548" i="20"/>
  <c r="I568" i="20"/>
  <c r="I592" i="20"/>
  <c r="I612" i="20"/>
  <c r="I632" i="20"/>
  <c r="I83" i="20"/>
  <c r="I219" i="20"/>
  <c r="I259" i="20"/>
  <c r="I307" i="20"/>
  <c r="I347" i="20"/>
  <c r="I387" i="20"/>
  <c r="I435" i="20"/>
  <c r="I461" i="20"/>
  <c r="I481" i="20"/>
  <c r="I505" i="20"/>
  <c r="I525" i="20"/>
  <c r="I545" i="20"/>
  <c r="I561" i="20"/>
  <c r="I577" i="20"/>
  <c r="I593" i="20"/>
  <c r="I609" i="20"/>
  <c r="I625" i="20"/>
  <c r="I641" i="20"/>
  <c r="I213" i="20"/>
  <c r="I277" i="20"/>
  <c r="I341" i="20"/>
  <c r="I405" i="20"/>
  <c r="I458" i="20"/>
  <c r="I490" i="20"/>
  <c r="I522" i="20"/>
  <c r="I554" i="20"/>
  <c r="I586" i="20"/>
  <c r="I618" i="20"/>
  <c r="I647" i="20"/>
  <c r="I663" i="20"/>
  <c r="I679" i="20"/>
  <c r="I695" i="20"/>
  <c r="I711" i="20"/>
  <c r="I148" i="20"/>
  <c r="I268" i="20"/>
  <c r="I352" i="20"/>
  <c r="I436" i="20"/>
  <c r="I159" i="20"/>
  <c r="I120" i="20"/>
  <c r="I250" i="20"/>
  <c r="I338" i="20"/>
  <c r="I422" i="20"/>
  <c r="I273" i="20"/>
  <c r="I448" i="20"/>
  <c r="I532" i="20"/>
  <c r="I616" i="20"/>
  <c r="I275" i="20"/>
  <c r="I443" i="20"/>
  <c r="I529" i="20"/>
  <c r="I597" i="20"/>
  <c r="I229" i="20"/>
  <c r="I466" i="20"/>
  <c r="I594" i="20"/>
  <c r="I683" i="20"/>
  <c r="I723" i="20"/>
  <c r="I739" i="20"/>
  <c r="I755" i="20"/>
  <c r="I771" i="20"/>
  <c r="I787" i="20"/>
  <c r="I803" i="20"/>
  <c r="I819" i="20"/>
  <c r="I835" i="20"/>
  <c r="I851" i="20"/>
  <c r="I867" i="20"/>
  <c r="I883" i="20"/>
  <c r="I899" i="20"/>
  <c r="I915" i="20"/>
  <c r="I931" i="20"/>
  <c r="I947" i="20"/>
  <c r="I963" i="20"/>
  <c r="I979" i="20"/>
  <c r="I995" i="20"/>
  <c r="I1011" i="20"/>
  <c r="I1027" i="20"/>
  <c r="I1043" i="20"/>
  <c r="I1059" i="20"/>
  <c r="I1075" i="20"/>
  <c r="I1091" i="20"/>
  <c r="I1107" i="20"/>
  <c r="I1123" i="20"/>
  <c r="I1139" i="20"/>
  <c r="I35" i="20"/>
  <c r="I231" i="20"/>
  <c r="I295" i="20"/>
  <c r="I359" i="20"/>
  <c r="I423" i="20"/>
  <c r="I467" i="20"/>
  <c r="I499" i="20"/>
  <c r="I531" i="20"/>
  <c r="I563" i="20"/>
  <c r="I595" i="20"/>
  <c r="I627" i="20"/>
  <c r="I652" i="20"/>
  <c r="I668" i="20"/>
  <c r="I684" i="20"/>
  <c r="I700" i="20"/>
  <c r="I716" i="20"/>
  <c r="I732" i="20"/>
  <c r="I748" i="20"/>
  <c r="I764" i="20"/>
  <c r="I780" i="20"/>
  <c r="I796" i="20"/>
  <c r="I812" i="20"/>
  <c r="I828" i="20"/>
  <c r="I844" i="20"/>
  <c r="I860" i="20"/>
  <c r="I876" i="20"/>
  <c r="I892" i="20"/>
  <c r="I908" i="20"/>
  <c r="I924" i="20"/>
  <c r="I940" i="20"/>
  <c r="I956" i="20"/>
  <c r="I972" i="20"/>
  <c r="I988" i="20"/>
  <c r="I1004" i="20"/>
  <c r="I1020" i="20"/>
  <c r="I1036" i="20"/>
  <c r="I1052" i="20"/>
  <c r="I1068" i="20"/>
  <c r="I1084" i="20"/>
  <c r="I1100" i="20"/>
  <c r="I1116" i="20"/>
  <c r="I1132" i="20"/>
  <c r="I1148" i="20"/>
  <c r="I237" i="20"/>
  <c r="I365" i="20"/>
  <c r="I470" i="20"/>
  <c r="I534" i="20"/>
  <c r="I598" i="20"/>
  <c r="I653" i="20"/>
  <c r="I685" i="20"/>
  <c r="I717" i="20"/>
  <c r="I749" i="20"/>
  <c r="I781" i="20"/>
  <c r="I813" i="20"/>
  <c r="I845" i="20"/>
  <c r="I877" i="20"/>
  <c r="I909" i="20"/>
  <c r="I941" i="20"/>
  <c r="I973" i="20"/>
  <c r="I1005" i="20"/>
  <c r="I1037" i="20"/>
  <c r="I1069" i="20"/>
  <c r="I1101" i="20"/>
  <c r="I1133" i="20"/>
  <c r="I1159" i="20"/>
  <c r="I1175" i="20"/>
  <c r="I271" i="20"/>
  <c r="I399" i="20"/>
  <c r="I487" i="20"/>
  <c r="I551" i="20"/>
  <c r="I615" i="20"/>
  <c r="I662" i="20"/>
  <c r="I694" i="20"/>
  <c r="I726" i="20"/>
  <c r="I758" i="20"/>
  <c r="I790" i="20"/>
  <c r="I822" i="20"/>
  <c r="I854" i="20"/>
  <c r="I886" i="20"/>
  <c r="I918" i="20"/>
  <c r="I950" i="20"/>
  <c r="I982" i="20"/>
  <c r="I1014" i="20"/>
  <c r="I1046" i="20"/>
  <c r="I1078" i="20"/>
  <c r="I1110" i="20"/>
  <c r="I1142" i="20"/>
  <c r="I1164" i="20"/>
  <c r="I1180" i="20"/>
  <c r="I123" i="20"/>
  <c r="I317" i="20"/>
  <c r="I445" i="20"/>
  <c r="I510" i="20"/>
  <c r="I574" i="20"/>
  <c r="I638" i="20"/>
  <c r="I673" i="20"/>
  <c r="I705" i="20"/>
  <c r="I737" i="20"/>
  <c r="I769" i="20"/>
  <c r="I801" i="20"/>
  <c r="I833" i="20"/>
  <c r="I865" i="20"/>
  <c r="I897" i="20"/>
  <c r="I929" i="20"/>
  <c r="I961" i="20"/>
  <c r="I993" i="20"/>
  <c r="I1025" i="20"/>
  <c r="I20" i="20"/>
  <c r="I196" i="20"/>
  <c r="I288" i="20"/>
  <c r="I372" i="20"/>
  <c r="I31" i="20"/>
  <c r="I199" i="20"/>
  <c r="I160" i="20"/>
  <c r="I274" i="20"/>
  <c r="I358" i="20"/>
  <c r="I442" i="20"/>
  <c r="I321" i="20"/>
  <c r="I468" i="20"/>
  <c r="I552" i="20"/>
  <c r="I640" i="20"/>
  <c r="I315" i="20"/>
  <c r="I465" i="20"/>
  <c r="I549" i="20"/>
  <c r="I613" i="20"/>
  <c r="I293" i="20"/>
  <c r="I498" i="20"/>
  <c r="I626" i="20"/>
  <c r="I699" i="20"/>
  <c r="I727" i="20"/>
  <c r="I743" i="20"/>
  <c r="I759" i="20"/>
  <c r="I775" i="20"/>
  <c r="I791" i="20"/>
  <c r="I807" i="20"/>
  <c r="I823" i="20"/>
  <c r="I839" i="20"/>
  <c r="I855" i="20"/>
  <c r="I871" i="20"/>
  <c r="I887" i="20"/>
  <c r="I903" i="20"/>
  <c r="I919" i="20"/>
  <c r="I935" i="20"/>
  <c r="I951" i="20"/>
  <c r="I967" i="20"/>
  <c r="I983" i="20"/>
  <c r="I999" i="20"/>
  <c r="I1015" i="20"/>
  <c r="I1031" i="20"/>
  <c r="I1047" i="20"/>
  <c r="I1063" i="20"/>
  <c r="I1079" i="20"/>
  <c r="I1095" i="20"/>
  <c r="I1111" i="20"/>
  <c r="I1127" i="20"/>
  <c r="I1143" i="20"/>
  <c r="I99" i="20"/>
  <c r="I247" i="20"/>
  <c r="I311" i="20"/>
  <c r="I375" i="20"/>
  <c r="I439" i="20"/>
  <c r="I475" i="20"/>
  <c r="I507" i="20"/>
  <c r="I539" i="20"/>
  <c r="I571" i="20"/>
  <c r="I603" i="20"/>
  <c r="I635" i="20"/>
  <c r="I656" i="20"/>
  <c r="I672" i="20"/>
  <c r="I688" i="20"/>
  <c r="I704" i="20"/>
  <c r="I720" i="20"/>
  <c r="I736" i="20"/>
  <c r="I752" i="20"/>
  <c r="I768" i="20"/>
  <c r="I784" i="20"/>
  <c r="I800" i="20"/>
  <c r="I816" i="20"/>
  <c r="I832" i="20"/>
  <c r="I848" i="20"/>
  <c r="I864" i="20"/>
  <c r="I880" i="20"/>
  <c r="I896" i="20"/>
  <c r="I912" i="20"/>
  <c r="I928" i="20"/>
  <c r="I944" i="20"/>
  <c r="I960" i="20"/>
  <c r="I976" i="20"/>
  <c r="I992" i="20"/>
  <c r="I1008" i="20"/>
  <c r="I1024" i="20"/>
  <c r="I1040" i="20"/>
  <c r="I1056" i="20"/>
  <c r="I1072" i="20"/>
  <c r="I1088" i="20"/>
  <c r="I1104" i="20"/>
  <c r="I1120" i="20"/>
  <c r="I1136" i="20"/>
  <c r="I1152" i="20"/>
  <c r="I269" i="20"/>
  <c r="I397" i="20"/>
  <c r="I486" i="20"/>
  <c r="I550" i="20"/>
  <c r="I614" i="20"/>
  <c r="I661" i="20"/>
  <c r="I693" i="20"/>
  <c r="I725" i="20"/>
  <c r="I757" i="20"/>
  <c r="I789" i="20"/>
  <c r="I821" i="20"/>
  <c r="I853" i="20"/>
  <c r="I885" i="20"/>
  <c r="I917" i="20"/>
  <c r="I949" i="20"/>
  <c r="I981" i="20"/>
  <c r="I1013" i="20"/>
  <c r="I1045" i="20"/>
  <c r="I1077" i="20"/>
  <c r="I1109" i="20"/>
  <c r="I1141" i="20"/>
  <c r="I1163" i="20"/>
  <c r="I1179" i="20"/>
  <c r="I67" i="20"/>
  <c r="I303" i="20"/>
  <c r="I431" i="20"/>
  <c r="I503" i="20"/>
  <c r="I567" i="20"/>
  <c r="I631" i="20"/>
  <c r="I670" i="20"/>
  <c r="I702" i="20"/>
  <c r="I734" i="20"/>
  <c r="I766" i="20"/>
  <c r="I798" i="20"/>
  <c r="I830" i="20"/>
  <c r="I862" i="20"/>
  <c r="I894" i="20"/>
  <c r="I926" i="20"/>
  <c r="I958" i="20"/>
  <c r="I990" i="20"/>
  <c r="I1022" i="20"/>
  <c r="I1054" i="20"/>
  <c r="I1086" i="20"/>
  <c r="I1118" i="20"/>
  <c r="I1150" i="20"/>
  <c r="I1168" i="20"/>
  <c r="I1184" i="20"/>
  <c r="I221" i="20"/>
  <c r="I349" i="20"/>
  <c r="I462" i="20"/>
  <c r="I526" i="20"/>
  <c r="I590" i="20"/>
  <c r="I649" i="20"/>
  <c r="I681" i="20"/>
  <c r="I713" i="20"/>
  <c r="I745" i="20"/>
  <c r="I777" i="20"/>
  <c r="I809" i="20"/>
  <c r="I841" i="20"/>
  <c r="I873" i="20"/>
  <c r="I905" i="20"/>
  <c r="I937" i="20"/>
  <c r="I969" i="20"/>
  <c r="I1001" i="20"/>
  <c r="I1033" i="20"/>
  <c r="I1065" i="20"/>
  <c r="I1097" i="20"/>
  <c r="I1129" i="20"/>
  <c r="I131" i="20"/>
  <c r="I575" i="20"/>
  <c r="I68" i="20"/>
  <c r="I224" i="20"/>
  <c r="I308" i="20"/>
  <c r="I396" i="20"/>
  <c r="I71" i="20"/>
  <c r="I32" i="20"/>
  <c r="I208" i="20"/>
  <c r="I294" i="20"/>
  <c r="I378" i="20"/>
  <c r="I139" i="20"/>
  <c r="I361" i="20"/>
  <c r="I488" i="20"/>
  <c r="I576" i="20"/>
  <c r="I115" i="20"/>
  <c r="I355" i="20"/>
  <c r="I489" i="20"/>
  <c r="I565" i="20"/>
  <c r="I629" i="20"/>
  <c r="I357" i="20"/>
  <c r="I530" i="20"/>
  <c r="I651" i="20"/>
  <c r="I715" i="20"/>
  <c r="I731" i="20"/>
  <c r="I747" i="20"/>
  <c r="I763" i="20"/>
  <c r="I779" i="20"/>
  <c r="I795" i="20"/>
  <c r="I811" i="20"/>
  <c r="I827" i="20"/>
  <c r="I843" i="20"/>
  <c r="I859" i="20"/>
  <c r="I875" i="20"/>
  <c r="I891" i="20"/>
  <c r="I907" i="20"/>
  <c r="I923" i="20"/>
  <c r="I939" i="20"/>
  <c r="I955" i="20"/>
  <c r="I971" i="20"/>
  <c r="I987" i="20"/>
  <c r="I1003" i="20"/>
  <c r="I1019" i="20"/>
  <c r="I1035" i="20"/>
  <c r="I1051" i="20"/>
  <c r="I1067" i="20"/>
  <c r="I1083" i="20"/>
  <c r="I1099" i="20"/>
  <c r="I1115" i="20"/>
  <c r="I1131" i="20"/>
  <c r="I1147" i="20"/>
  <c r="I163" i="20"/>
  <c r="I263" i="20"/>
  <c r="I327" i="20"/>
  <c r="I391" i="20"/>
  <c r="I451" i="20"/>
  <c r="I483" i="20"/>
  <c r="I515" i="20"/>
  <c r="I547" i="20"/>
  <c r="I579" i="20"/>
  <c r="I611" i="20"/>
  <c r="I643" i="20"/>
  <c r="I660" i="20"/>
  <c r="I676" i="20"/>
  <c r="I692" i="20"/>
  <c r="I708" i="20"/>
  <c r="I724" i="20"/>
  <c r="I740" i="20"/>
  <c r="I756" i="20"/>
  <c r="I772" i="20"/>
  <c r="I788" i="20"/>
  <c r="I804" i="20"/>
  <c r="I820" i="20"/>
  <c r="I836" i="20"/>
  <c r="I852" i="20"/>
  <c r="I868" i="20"/>
  <c r="I884" i="20"/>
  <c r="I900" i="20"/>
  <c r="I916" i="20"/>
  <c r="I932" i="20"/>
  <c r="I948" i="20"/>
  <c r="I964" i="20"/>
  <c r="I980" i="20"/>
  <c r="I996" i="20"/>
  <c r="I1012" i="20"/>
  <c r="I1028" i="20"/>
  <c r="I1044" i="20"/>
  <c r="I1060" i="20"/>
  <c r="I1076" i="20"/>
  <c r="I1092" i="20"/>
  <c r="I1108" i="20"/>
  <c r="I1124" i="20"/>
  <c r="I1140" i="20"/>
  <c r="I59" i="20"/>
  <c r="I301" i="20"/>
  <c r="I429" i="20"/>
  <c r="I502" i="20"/>
  <c r="I566" i="20"/>
  <c r="I630" i="20"/>
  <c r="I669" i="20"/>
  <c r="I701" i="20"/>
  <c r="I733" i="20"/>
  <c r="I765" i="20"/>
  <c r="I797" i="20"/>
  <c r="I829" i="20"/>
  <c r="I861" i="20"/>
  <c r="I893" i="20"/>
  <c r="I925" i="20"/>
  <c r="I957" i="20"/>
  <c r="I989" i="20"/>
  <c r="I1021" i="20"/>
  <c r="I1053" i="20"/>
  <c r="I1085" i="20"/>
  <c r="I1117" i="20"/>
  <c r="I1149" i="20"/>
  <c r="I1167" i="20"/>
  <c r="I1183" i="20"/>
  <c r="I195" i="20"/>
  <c r="I335" i="20"/>
  <c r="I455" i="20"/>
  <c r="I519" i="20"/>
  <c r="I583" i="20"/>
  <c r="I646" i="20"/>
  <c r="I678" i="20"/>
  <c r="I710" i="20"/>
  <c r="I742" i="20"/>
  <c r="I774" i="20"/>
  <c r="I806" i="20"/>
  <c r="I838" i="20"/>
  <c r="I870" i="20"/>
  <c r="I902" i="20"/>
  <c r="I934" i="20"/>
  <c r="I966" i="20"/>
  <c r="I998" i="20"/>
  <c r="I1030" i="20"/>
  <c r="I1062" i="20"/>
  <c r="I1094" i="20"/>
  <c r="I1126" i="20"/>
  <c r="I1156" i="20"/>
  <c r="I1172" i="20"/>
  <c r="I253" i="20"/>
  <c r="I381" i="20"/>
  <c r="I478" i="20"/>
  <c r="I542" i="20"/>
  <c r="I606" i="20"/>
  <c r="I657" i="20"/>
  <c r="I689" i="20"/>
  <c r="I721" i="20"/>
  <c r="I753" i="20"/>
  <c r="I785" i="20"/>
  <c r="I817" i="20"/>
  <c r="I849" i="20"/>
  <c r="I881" i="20"/>
  <c r="I913" i="20"/>
  <c r="I945" i="20"/>
  <c r="I977" i="20"/>
  <c r="I1009" i="20"/>
  <c r="I1041" i="20"/>
  <c r="I1073" i="20"/>
  <c r="I1105" i="20"/>
  <c r="I1137" i="20"/>
  <c r="I319" i="20"/>
  <c r="I639" i="20"/>
  <c r="I186" i="20"/>
  <c r="I122" i="20"/>
  <c r="I58" i="20"/>
  <c r="I201" i="20"/>
  <c r="I137" i="20"/>
  <c r="I73" i="20"/>
  <c r="I198" i="20"/>
  <c r="I134" i="20"/>
  <c r="I70" i="20"/>
  <c r="I6" i="20"/>
  <c r="I149" i="20"/>
  <c r="I85" i="20"/>
  <c r="I21" i="20"/>
  <c r="I162" i="20"/>
  <c r="I98" i="20"/>
  <c r="I34" i="20"/>
  <c r="I177" i="20"/>
  <c r="I113" i="20"/>
  <c r="I49" i="20"/>
  <c r="I190" i="20"/>
  <c r="I126" i="20"/>
  <c r="I62" i="20"/>
  <c r="I205" i="20"/>
  <c r="I141" i="20"/>
  <c r="I77" i="20"/>
  <c r="I13" i="20"/>
  <c r="I1114" i="20"/>
  <c r="I559" i="20"/>
  <c r="I1082" i="20"/>
  <c r="I495" i="20"/>
  <c r="I1050" i="20"/>
  <c r="I415" i="20"/>
  <c r="I1146" i="20"/>
  <c r="I623" i="20"/>
  <c r="I1174" i="20"/>
  <c r="I1106" i="20"/>
  <c r="I978" i="20"/>
  <c r="I850" i="20"/>
  <c r="I722" i="20"/>
  <c r="I543" i="20"/>
  <c r="I1157" i="20"/>
  <c r="I1034" i="20"/>
  <c r="I906" i="20"/>
  <c r="I778" i="20"/>
  <c r="I650" i="20"/>
  <c r="I351" i="20"/>
  <c r="I1170" i="20"/>
  <c r="I1090" i="20"/>
  <c r="I962" i="20"/>
  <c r="I834" i="20"/>
  <c r="I706" i="20"/>
  <c r="I1153" i="20"/>
  <c r="I1089" i="20"/>
  <c r="I1017" i="20"/>
  <c r="I889" i="20"/>
  <c r="I761" i="20"/>
  <c r="I622" i="20"/>
  <c r="I285" i="20"/>
  <c r="I1134" i="20"/>
  <c r="I1006" i="20"/>
  <c r="I878" i="20"/>
  <c r="I750" i="20"/>
  <c r="I599" i="20"/>
  <c r="I239" i="20"/>
  <c r="I1125" i="20"/>
  <c r="I997" i="20"/>
  <c r="I869" i="20"/>
  <c r="I741" i="20"/>
  <c r="I582" i="20"/>
  <c r="I187" i="20"/>
  <c r="I1096" i="20"/>
  <c r="I1032" i="20"/>
  <c r="I968" i="20"/>
  <c r="I904" i="20"/>
  <c r="I840" i="20"/>
  <c r="I776" i="20"/>
  <c r="I712" i="20"/>
  <c r="I648" i="20"/>
  <c r="I523" i="20"/>
  <c r="I343" i="20"/>
  <c r="I1135" i="20"/>
  <c r="I1071" i="20"/>
  <c r="I1007" i="20"/>
  <c r="I943" i="20"/>
  <c r="I879" i="20"/>
  <c r="I815" i="20"/>
  <c r="I751" i="20"/>
  <c r="I562" i="20"/>
  <c r="I509" i="20"/>
  <c r="I512" i="20"/>
  <c r="I314" i="20"/>
  <c r="I416" i="20"/>
  <c r="Q14" i="9"/>
  <c r="V14" i="9" s="1"/>
  <c r="Q10" i="9"/>
  <c r="V10" i="9" s="1"/>
  <c r="I23" i="18" l="1"/>
  <c r="W14" i="8"/>
  <c r="I21" i="18"/>
  <c r="I24" i="18"/>
  <c r="I20" i="18"/>
  <c r="I26" i="18"/>
  <c r="R23" i="8"/>
  <c r="W24" i="8" s="1"/>
  <c r="O6" i="9"/>
  <c r="Z6" i="9" s="1"/>
  <c r="M9" i="9"/>
  <c r="W9" i="9"/>
  <c r="D7" i="19" s="1"/>
  <c r="H7" i="19" s="1"/>
  <c r="C22" i="18"/>
  <c r="I22" i="18" s="1"/>
  <c r="O5" i="9"/>
  <c r="Z5" i="9" s="1"/>
  <c r="H4" i="19"/>
  <c r="W32" i="8"/>
  <c r="H3" i="19"/>
  <c r="Q11" i="9"/>
  <c r="W15" i="8"/>
  <c r="V8" i="9"/>
  <c r="R7" i="9"/>
  <c r="I5" i="20"/>
  <c r="X12" i="9" s="1"/>
  <c r="Y3" i="8"/>
  <c r="R10" i="9"/>
  <c r="AH26" i="8" l="1"/>
  <c r="AL26" i="8"/>
  <c r="AL17" i="8"/>
  <c r="AH17" i="8"/>
  <c r="W40" i="8"/>
  <c r="W39" i="8"/>
  <c r="U6" i="9"/>
  <c r="W23" i="8"/>
  <c r="E19" i="18"/>
  <c r="I19" i="18" s="1"/>
  <c r="K19" i="18" s="1"/>
  <c r="Y6" i="9" s="1"/>
  <c r="M6" i="9" s="1"/>
  <c r="Q6" i="9" s="1"/>
  <c r="Y2" i="8" s="1"/>
  <c r="Q9" i="9"/>
  <c r="E18" i="18"/>
  <c r="I18" i="18" s="1"/>
  <c r="U5" i="9"/>
  <c r="R11" i="9"/>
  <c r="V11" i="9"/>
  <c r="W12" i="9"/>
  <c r="D10" i="19" s="1"/>
  <c r="H10" i="19" s="1"/>
  <c r="N15" i="9" s="1"/>
  <c r="C25" i="18"/>
  <c r="I25" i="18" s="1"/>
  <c r="AL42" i="8" l="1"/>
  <c r="AH42" i="8"/>
  <c r="K18" i="18"/>
  <c r="Y5" i="9" s="1"/>
  <c r="M5" i="9" s="1"/>
  <c r="Q5" i="9" s="1"/>
  <c r="R5" i="9" s="1"/>
  <c r="I15" i="9"/>
  <c r="R6" i="9"/>
  <c r="S6" i="9" s="1"/>
  <c r="V6" i="9"/>
  <c r="V9" i="9"/>
  <c r="R9" i="9"/>
  <c r="K25" i="18"/>
  <c r="Y12" i="9" s="1"/>
  <c r="M12" i="9" s="1"/>
  <c r="D5" i="17" l="1"/>
  <c r="Q10" i="17" s="1"/>
  <c r="Q12" i="9"/>
  <c r="V12" i="9" s="1"/>
  <c r="M10" i="17" l="1"/>
  <c r="N10" i="17" s="1"/>
  <c r="O10" i="17"/>
  <c r="M9" i="17"/>
  <c r="N9" i="17" s="1"/>
  <c r="P10" i="17"/>
  <c r="AF9" i="17"/>
  <c r="AF10" i="17"/>
  <c r="M8" i="17"/>
  <c r="N8" i="17" s="1"/>
  <c r="O8" i="17" s="1"/>
  <c r="P8" i="17" s="1"/>
  <c r="Q8" i="17" s="1"/>
  <c r="P9" i="17"/>
  <c r="Q9" i="17"/>
  <c r="O9" i="17"/>
  <c r="R15" i="9"/>
  <c r="L13" i="8" s="1"/>
  <c r="S5" i="9"/>
  <c r="S15" i="9" s="1"/>
  <c r="L31" i="8" s="1"/>
  <c r="W31" i="8" s="1"/>
  <c r="V5" i="9"/>
  <c r="V15" i="9" s="1"/>
  <c r="Y1" i="8"/>
  <c r="L22" i="8" l="1"/>
  <c r="W22" i="8" s="1"/>
  <c r="AH27" i="8" s="1"/>
  <c r="L38" i="8"/>
  <c r="W38" i="8" s="1"/>
  <c r="R10" i="17"/>
  <c r="R8" i="17"/>
  <c r="S8" i="17" s="1"/>
  <c r="T8" i="17" s="1"/>
  <c r="U8" i="17" s="1"/>
  <c r="V8" i="17" s="1"/>
  <c r="W8" i="17" s="1"/>
  <c r="X8" i="17" s="1"/>
  <c r="Y8" i="17" s="1"/>
  <c r="Z8" i="17" s="1"/>
  <c r="AA8" i="17" s="1"/>
  <c r="AB8" i="17" s="1"/>
  <c r="AC8" i="17" s="1"/>
  <c r="AD8" i="17" s="1"/>
  <c r="AE8" i="17" s="1"/>
  <c r="AF8" i="17" s="1"/>
  <c r="W13" i="8"/>
  <c r="AH43" i="8" l="1"/>
  <c r="S10" i="17"/>
  <c r="T10" i="17" s="1"/>
  <c r="U10" i="17" s="1"/>
  <c r="V10" i="17" s="1"/>
  <c r="W10" i="17" s="1"/>
  <c r="X10" i="17" s="1"/>
  <c r="Y10" i="17" s="1"/>
  <c r="Z10" i="17" s="1"/>
  <c r="AA10" i="17" s="1"/>
  <c r="AB10" i="17" s="1"/>
  <c r="AC10" i="17" s="1"/>
  <c r="AD10" i="17" s="1"/>
  <c r="AE10" i="17" s="1"/>
  <c r="R21" i="9"/>
  <c r="R19" i="9"/>
  <c r="R9" i="17"/>
  <c r="S21" i="9" l="1"/>
  <c r="S9" i="17"/>
  <c r="T9" i="17" s="1"/>
  <c r="U9" i="17" s="1"/>
  <c r="V9" i="17" s="1"/>
  <c r="W9" i="17" s="1"/>
  <c r="X9" i="17" s="1"/>
  <c r="Y9" i="17" s="1"/>
  <c r="Z9" i="17" s="1"/>
  <c r="AA9" i="17" s="1"/>
  <c r="AB9" i="17" s="1"/>
  <c r="AC9" i="17" s="1"/>
  <c r="AD9" i="17" s="1"/>
  <c r="AE9" i="17" s="1"/>
  <c r="R20" i="9"/>
  <c r="S20" i="9" s="1"/>
  <c r="S19" i="9"/>
  <c r="R50" i="8"/>
  <c r="L50" i="8" s="1"/>
  <c r="Q22" i="9" l="1"/>
  <c r="P22" i="9"/>
  <c r="R43" i="8" l="1"/>
  <c r="R18" i="8"/>
  <c r="R27" i="8"/>
  <c r="R41" i="8"/>
  <c r="AH18" i="8"/>
  <c r="R16" i="8"/>
  <c r="AH19" i="8" s="1"/>
  <c r="R25" i="8"/>
  <c r="AH28" i="8" s="1"/>
  <c r="O16" i="8"/>
  <c r="O41" i="8"/>
  <c r="O25" i="8"/>
  <c r="O34" i="8"/>
  <c r="R34" i="8"/>
  <c r="V35" i="8" s="1"/>
  <c r="V44" i="8" l="1"/>
  <c r="AH44" i="8"/>
  <c r="V28" i="8"/>
  <c r="V19" i="8"/>
  <c r="L46" i="8" l="1"/>
  <c r="V47" i="8" s="1"/>
  <c r="E69" i="8" s="1"/>
  <c r="AH3" i="8" l="1"/>
  <c r="AH1" i="8"/>
</calcChain>
</file>

<file path=xl/comments1.xml><?xml version="1.0" encoding="utf-8"?>
<comments xmlns="http://schemas.openxmlformats.org/spreadsheetml/2006/main">
  <authors>
    <author>*</author>
    <author>S003199 二森 和展</author>
    <author>sakoda_chiaki</author>
  </authors>
  <commentList>
    <comment ref="B2" authorId="0" shapeId="0">
      <text>
        <r>
          <rPr>
            <sz val="9"/>
            <color indexed="81"/>
            <rFont val="ＭＳ Ｐゴシック"/>
            <family val="3"/>
            <charset val="128"/>
          </rPr>
          <t>年度を元に「税率」シートから税率を拾います。</t>
        </r>
      </text>
    </comment>
    <comment ref="D2" authorId="0" shapeId="0">
      <text>
        <r>
          <rPr>
            <sz val="10"/>
            <color indexed="81"/>
            <rFont val="ＭＳ Ｐゴシック"/>
            <family val="3"/>
            <charset val="128"/>
          </rPr>
          <t>こちらへ入力</t>
        </r>
      </text>
    </comment>
    <comment ref="C3" authorId="0" shapeId="0">
      <text>
        <r>
          <rPr>
            <sz val="10"/>
            <color indexed="81"/>
            <rFont val="ＭＳ Ｐゴシック"/>
            <family val="3"/>
            <charset val="128"/>
          </rPr>
          <t>65歳前後で正確な計算をしたいときは、生年月日を入れ、
　介護該当かどうかは、「年齢基準日」を変更してください。
　年金の控除額計算は、「年度」を変更してください。</t>
        </r>
      </text>
    </comment>
    <comment ref="G3" authorId="1" shapeId="0">
      <text>
        <r>
          <rPr>
            <sz val="11"/>
            <color indexed="81"/>
            <rFont val="MS P ゴシック"/>
            <family val="3"/>
            <charset val="128"/>
          </rPr>
          <t>5歳以下が未就学児で安くなるので注意（〇が入る）</t>
        </r>
      </text>
    </comment>
    <comment ref="K3" authorId="0" shapeId="0">
      <text>
        <r>
          <rPr>
            <sz val="9"/>
            <color indexed="81"/>
            <rFont val="ＭＳ Ｐゴシック"/>
            <family val="3"/>
            <charset val="128"/>
          </rPr>
          <t>非自発的失業軽減該当の計算は、「1」を入力</t>
        </r>
      </text>
    </comment>
    <comment ref="N3" authorId="0" shapeId="0">
      <text>
        <r>
          <rPr>
            <sz val="9"/>
            <color indexed="81"/>
            <rFont val="ＭＳ Ｐゴシック"/>
            <family val="3"/>
            <charset val="128"/>
          </rPr>
          <t>年金以外の所得が1000万超の場合は所得を手入力。</t>
        </r>
      </text>
    </comment>
    <comment ref="P3" authorId="0" shapeId="0">
      <text>
        <r>
          <rPr>
            <sz val="9"/>
            <color indexed="81"/>
            <rFont val="ＭＳ Ｐゴシック"/>
            <family val="3"/>
            <charset val="128"/>
          </rPr>
          <t>給与の所得がわかっているときは、こちらへ入力してもOKです。</t>
        </r>
      </text>
    </comment>
    <comment ref="T3" authorId="0" shapeId="0">
      <text>
        <r>
          <rPr>
            <sz val="10"/>
            <color indexed="81"/>
            <rFont val="ＭＳ Ｐゴシック"/>
            <family val="3"/>
            <charset val="128"/>
          </rPr>
          <t>差引する両名に入力
　支払者：給与</t>
        </r>
        <r>
          <rPr>
            <u/>
            <sz val="10"/>
            <color indexed="12"/>
            <rFont val="ＭＳ Ｐゴシック"/>
            <family val="3"/>
            <charset val="128"/>
          </rPr>
          <t>支払額</t>
        </r>
        <r>
          <rPr>
            <sz val="10"/>
            <color indexed="81"/>
            <rFont val="ＭＳ Ｐゴシック"/>
            <family val="3"/>
            <charset val="128"/>
          </rPr>
          <t>（＋で)
　受給者：専従者給与</t>
        </r>
        <r>
          <rPr>
            <u/>
            <sz val="10"/>
            <color indexed="12"/>
            <rFont val="ＭＳ Ｐゴシック"/>
            <family val="3"/>
            <charset val="128"/>
          </rPr>
          <t>所得額</t>
        </r>
        <r>
          <rPr>
            <sz val="10"/>
            <color indexed="81"/>
            <rFont val="ＭＳ Ｐゴシック"/>
            <family val="3"/>
            <charset val="128"/>
          </rPr>
          <t>（－で)</t>
        </r>
      </text>
    </comment>
    <comment ref="A13" authorId="0" shapeId="0">
      <text>
        <r>
          <rPr>
            <sz val="9"/>
            <color indexed="81"/>
            <rFont val="ＭＳ Ｐゴシック"/>
            <family val="3"/>
            <charset val="128"/>
          </rPr>
          <t>軽減判定用に擬主か旧国保を入力</t>
        </r>
      </text>
    </comment>
    <comment ref="C15" authorId="0" shapeId="0">
      <text>
        <r>
          <rPr>
            <sz val="9"/>
            <color indexed="81"/>
            <rFont val="ＭＳ Ｐゴシック"/>
            <family val="3"/>
            <charset val="128"/>
          </rPr>
          <t>生年月日または年齢から、加入者数を拾います。
介護分の月割計算はできません。</t>
        </r>
      </text>
    </comment>
    <comment ref="N19" authorId="0" shapeId="0">
      <text>
        <r>
          <rPr>
            <sz val="10"/>
            <color indexed="81"/>
            <rFont val="ＭＳ Ｐゴシック"/>
            <family val="3"/>
            <charset val="128"/>
          </rPr>
          <t>ここに国保加入者数を入れると軽減判定します。</t>
        </r>
      </text>
    </comment>
    <comment ref="O23" authorId="2" shapeId="0">
      <text>
        <r>
          <rPr>
            <sz val="9"/>
            <color indexed="81"/>
            <rFont val="ＭＳ Ｐゴシック"/>
            <family val="3"/>
            <charset val="128"/>
          </rPr>
          <t>｢1｣を入力</t>
        </r>
      </text>
    </comment>
    <comment ref="P23" authorId="2" shapeId="0">
      <text>
        <r>
          <rPr>
            <sz val="9"/>
            <color indexed="81"/>
            <rFont val="ＭＳ Ｐゴシック"/>
            <family val="3"/>
            <charset val="128"/>
          </rPr>
          <t>0.7、0.5、0.2の　
どれかを入力</t>
        </r>
      </text>
    </comment>
  </commentList>
</comments>
</file>

<file path=xl/comments2.xml><?xml version="1.0" encoding="utf-8"?>
<comments xmlns="http://schemas.openxmlformats.org/spreadsheetml/2006/main">
  <authors>
    <author>*</author>
  </authors>
  <commentList>
    <comment ref="B1" authorId="0" shapeId="0">
      <text>
        <r>
          <rPr>
            <sz val="9"/>
            <color indexed="81"/>
            <rFont val="ＭＳ Ｐゴシック"/>
            <family val="3"/>
            <charset val="128"/>
          </rPr>
          <t>税率が決まれば、その年度の箇所に入力して「確定」として下さい。</t>
        </r>
      </text>
    </comment>
  </commentList>
</comments>
</file>

<file path=xl/comments3.xml><?xml version="1.0" encoding="utf-8"?>
<comments xmlns="http://schemas.openxmlformats.org/spreadsheetml/2006/main">
  <authors>
    <author>*</author>
    <author>S002534 大脇  直登</author>
  </authors>
  <commentList>
    <comment ref="A1" authorId="0" shapeId="0">
      <text>
        <r>
          <rPr>
            <sz val="9"/>
            <color indexed="81"/>
            <rFont val="ＭＳ Ｐゴシック"/>
            <family val="3"/>
            <charset val="128"/>
          </rPr>
          <t>判定基準が決まれば、その年度の箇所に入力して「確定」として下さい。</t>
        </r>
      </text>
    </comment>
    <comment ref="D3" authorId="1" shapeId="0">
      <text>
        <r>
          <rPr>
            <sz val="9"/>
            <color indexed="81"/>
            <rFont val="ＭＳ Ｐゴシック"/>
            <family val="3"/>
            <charset val="128"/>
          </rPr>
          <t>"入力用"シートより反映</t>
        </r>
      </text>
    </comment>
    <comment ref="D4" authorId="1" shapeId="0">
      <text>
        <r>
          <rPr>
            <sz val="9"/>
            <color indexed="81"/>
            <rFont val="ＭＳ Ｐゴシック"/>
            <family val="3"/>
            <charset val="128"/>
          </rPr>
          <t>"入力用"シートより反映</t>
        </r>
      </text>
    </comment>
  </commentList>
</comments>
</file>

<file path=xl/comments4.xml><?xml version="1.0" encoding="utf-8"?>
<comments xmlns="http://schemas.openxmlformats.org/spreadsheetml/2006/main">
  <authors>
    <author>*</author>
  </authors>
  <commentList>
    <comment ref="O7" authorId="0" shapeId="0">
      <text>
        <r>
          <rPr>
            <sz val="9"/>
            <color indexed="81"/>
            <rFont val="ＭＳ Ｐゴシック"/>
            <family val="3"/>
            <charset val="128"/>
          </rPr>
          <t>給与等の金額から650,000円を控除した金額</t>
        </r>
      </text>
    </comment>
    <comment ref="O1183" authorId="0" shapeId="0">
      <text>
        <r>
          <rPr>
            <sz val="9"/>
            <color indexed="81"/>
            <rFont val="ＭＳ Ｐゴシック"/>
            <family val="3"/>
            <charset val="128"/>
          </rPr>
          <t>給与等の金額に90％を乗じて算出した金額から1,100,000円を控除した金額</t>
        </r>
      </text>
    </comment>
    <comment ref="O1184" authorId="0" shapeId="0">
      <text>
        <r>
          <rPr>
            <sz val="9"/>
            <color indexed="81"/>
            <rFont val="ＭＳ Ｐゴシック"/>
            <family val="3"/>
            <charset val="128"/>
          </rPr>
          <t>給与等の金額から1,950,000円
を控除した金額</t>
        </r>
      </text>
    </comment>
  </commentList>
</comments>
</file>

<file path=xl/sharedStrings.xml><?xml version="1.0" encoding="utf-8"?>
<sst xmlns="http://schemas.openxmlformats.org/spreadsheetml/2006/main" count="805" uniqueCount="324">
  <si>
    <t>円</t>
    <rPh sb="0" eb="1">
      <t>エン</t>
    </rPh>
    <phoneticPr fontId="5"/>
  </si>
  <si>
    <t>介護</t>
    <rPh sb="0" eb="2">
      <t>カイゴ</t>
    </rPh>
    <phoneticPr fontId="5"/>
  </si>
  <si>
    <t>所得</t>
    <rPh sb="0" eb="2">
      <t>ショトク</t>
    </rPh>
    <phoneticPr fontId="5"/>
  </si>
  <si>
    <t>（１）医療分</t>
    <rPh sb="3" eb="5">
      <t>イリョウ</t>
    </rPh>
    <rPh sb="5" eb="6">
      <t>ブン</t>
    </rPh>
    <phoneticPr fontId="5"/>
  </si>
  <si>
    <t>①所得割額</t>
    <rPh sb="1" eb="3">
      <t>ショトク</t>
    </rPh>
    <rPh sb="3" eb="4">
      <t>ワリ</t>
    </rPh>
    <rPh sb="4" eb="5">
      <t>ガク</t>
    </rPh>
    <phoneticPr fontId="5"/>
  </si>
  <si>
    <t>②均等割額</t>
    <rPh sb="1" eb="4">
      <t>キントウワ</t>
    </rPh>
    <rPh sb="4" eb="5">
      <t>ガク</t>
    </rPh>
    <phoneticPr fontId="5"/>
  </si>
  <si>
    <t>③平等割額</t>
    <rPh sb="1" eb="3">
      <t>ビョウドウ</t>
    </rPh>
    <rPh sb="3" eb="4">
      <t>ワリ</t>
    </rPh>
    <rPh sb="4" eb="5">
      <t>ガク</t>
    </rPh>
    <phoneticPr fontId="5"/>
  </si>
  <si>
    <t>（加入者の所得に応じて）</t>
    <rPh sb="1" eb="3">
      <t>カニュウ</t>
    </rPh>
    <rPh sb="3" eb="4">
      <t>シャ</t>
    </rPh>
    <rPh sb="5" eb="7">
      <t>ショトク</t>
    </rPh>
    <rPh sb="8" eb="9">
      <t>オウ</t>
    </rPh>
    <phoneticPr fontId="5"/>
  </si>
  <si>
    <t>（加入者数に応じて：1人あたり)</t>
    <rPh sb="1" eb="4">
      <t>カニュウシャ</t>
    </rPh>
    <rPh sb="4" eb="5">
      <t>スウ</t>
    </rPh>
    <rPh sb="6" eb="7">
      <t>オウ</t>
    </rPh>
    <rPh sb="11" eb="12">
      <t>リ</t>
    </rPh>
    <phoneticPr fontId="5"/>
  </si>
  <si>
    <t>（加入世帯に応じて：1世帯あたり）</t>
    <rPh sb="1" eb="3">
      <t>カニュウ</t>
    </rPh>
    <rPh sb="3" eb="5">
      <t>セタイ</t>
    </rPh>
    <rPh sb="6" eb="7">
      <t>オウ</t>
    </rPh>
    <rPh sb="11" eb="13">
      <t>セタイ</t>
    </rPh>
    <phoneticPr fontId="5"/>
  </si>
  <si>
    <t>×</t>
    <phoneticPr fontId="5"/>
  </si>
  <si>
    <t>人</t>
    <rPh sb="0" eb="1">
      <t>ニン</t>
    </rPh>
    <phoneticPr fontId="5"/>
  </si>
  <si>
    <t>％</t>
    <phoneticPr fontId="5"/>
  </si>
  <si>
    <t>＝</t>
    <phoneticPr fontId="5"/>
  </si>
  <si>
    <t>円/年</t>
    <rPh sb="0" eb="1">
      <t>エン</t>
    </rPh>
    <rPh sb="2" eb="3">
      <t>ネン</t>
    </rPh>
    <phoneticPr fontId="5"/>
  </si>
  <si>
    <t>課税額（①＋②＋③）</t>
    <rPh sb="0" eb="3">
      <t>カゼイガク</t>
    </rPh>
    <phoneticPr fontId="5"/>
  </si>
  <si>
    <t xml:space="preserve"> ※100円未満切捨</t>
    <phoneticPr fontId="5"/>
  </si>
  <si>
    <t>≦</t>
    <phoneticPr fontId="5"/>
  </si>
  <si>
    <t>≒</t>
    <phoneticPr fontId="5"/>
  </si>
  <si>
    <t>★</t>
    <phoneticPr fontId="5"/>
  </si>
  <si>
    <r>
      <t>（２）支援分</t>
    </r>
    <r>
      <rPr>
        <sz val="9"/>
        <rFont val="ＭＳ Ｐゴシック"/>
        <family val="3"/>
        <charset val="128"/>
      </rPr>
      <t>　　※後期高齢者支援金分</t>
    </r>
    <rPh sb="3" eb="6">
      <t>シエンブン</t>
    </rPh>
    <rPh sb="9" eb="11">
      <t>コウキ</t>
    </rPh>
    <rPh sb="11" eb="14">
      <t>コウレイシャ</t>
    </rPh>
    <rPh sb="14" eb="16">
      <t>シエン</t>
    </rPh>
    <rPh sb="16" eb="18">
      <t>キンブン</t>
    </rPh>
    <phoneticPr fontId="5"/>
  </si>
  <si>
    <r>
      <t>（３）介護分</t>
    </r>
    <r>
      <rPr>
        <sz val="9"/>
        <rFont val="ＭＳ Ｐゴシック"/>
        <family val="3"/>
        <charset val="128"/>
      </rPr>
      <t>　　※40～64歳の加入者のみ</t>
    </r>
    <rPh sb="3" eb="5">
      <t>カイゴ</t>
    </rPh>
    <rPh sb="5" eb="6">
      <t>ブン</t>
    </rPh>
    <rPh sb="14" eb="15">
      <t>サイ</t>
    </rPh>
    <rPh sb="16" eb="19">
      <t>カニュウシャ</t>
    </rPh>
    <phoneticPr fontId="5"/>
  </si>
  <si>
    <t>円/月</t>
    <rPh sb="0" eb="1">
      <t>エン</t>
    </rPh>
    <rPh sb="2" eb="3">
      <t>ツキ</t>
    </rPh>
    <phoneticPr fontId="5"/>
  </si>
  <si>
    <t>加入者</t>
    <rPh sb="0" eb="3">
      <t>カニュウシャ</t>
    </rPh>
    <phoneticPr fontId="5"/>
  </si>
  <si>
    <t>①</t>
    <phoneticPr fontId="5"/>
  </si>
  <si>
    <t>②</t>
    <phoneticPr fontId="5"/>
  </si>
  <si>
    <t>③</t>
    <phoneticPr fontId="5"/>
  </si>
  <si>
    <t>④</t>
    <phoneticPr fontId="5"/>
  </si>
  <si>
    <t>生年月日</t>
    <rPh sb="0" eb="2">
      <t>セイネン</t>
    </rPh>
    <rPh sb="2" eb="4">
      <t>ガッピ</t>
    </rPh>
    <phoneticPr fontId="5"/>
  </si>
  <si>
    <t>年齢</t>
    <rPh sb="0" eb="2">
      <t>ネンレイ</t>
    </rPh>
    <phoneticPr fontId="5"/>
  </si>
  <si>
    <t>A給与</t>
    <rPh sb="1" eb="3">
      <t>キュウヨ</t>
    </rPh>
    <phoneticPr fontId="5"/>
  </si>
  <si>
    <t>B年金</t>
    <rPh sb="1" eb="3">
      <t>ネンキン</t>
    </rPh>
    <phoneticPr fontId="5"/>
  </si>
  <si>
    <t>A+B+C
総所得</t>
    <rPh sb="6" eb="7">
      <t>ソウ</t>
    </rPh>
    <rPh sb="7" eb="9">
      <t>ショトク</t>
    </rPh>
    <phoneticPr fontId="5"/>
  </si>
  <si>
    <r>
      <t>基準総所得</t>
    </r>
    <r>
      <rPr>
        <sz val="8"/>
        <rFont val="ＭＳ Ｐゴシック"/>
        <family val="3"/>
        <charset val="128"/>
      </rPr>
      <t>（基礎控除後の総所得金額）</t>
    </r>
    <r>
      <rPr>
        <sz val="9"/>
        <rFont val="ＭＳ Ｐゴシック"/>
        <family val="3"/>
        <charset val="128"/>
      </rPr>
      <t>合計</t>
    </r>
    <rPh sb="0" eb="2">
      <t>キジュン</t>
    </rPh>
    <rPh sb="2" eb="3">
      <t>ソウ</t>
    </rPh>
    <rPh sb="3" eb="5">
      <t>ショトク</t>
    </rPh>
    <rPh sb="6" eb="8">
      <t>キソ</t>
    </rPh>
    <rPh sb="8" eb="10">
      <t>コウジョ</t>
    </rPh>
    <rPh sb="10" eb="11">
      <t>ゴ</t>
    </rPh>
    <rPh sb="12" eb="15">
      <t>ソウショトク</t>
    </rPh>
    <rPh sb="15" eb="17">
      <t>キンガク</t>
    </rPh>
    <rPh sb="18" eb="20">
      <t>ゴウケイ</t>
    </rPh>
    <phoneticPr fontId="5"/>
  </si>
  <si>
    <t>⑤</t>
    <phoneticPr fontId="5"/>
  </si>
  <si>
    <t>⑥</t>
    <phoneticPr fontId="5"/>
  </si>
  <si>
    <t>◎</t>
    <phoneticPr fontId="5"/>
  </si>
  <si>
    <t>給与等の金額</t>
  </si>
  <si>
    <t>以上</t>
  </si>
  <si>
    <t>未満</t>
  </si>
  <si>
    <t>(備考)　給与所得控除後の給与等の金額を求めるには、その年中の給与等の金額に応じ、「給与等の金額」相の該当する行を求めるものとし、その行の「給与所得控除後の給与等の金額」相に記載されている金額が、その給与等の金額についての給与所得控除後の給与等の金額である。この場合において、給与等の金額が6,600,000円以上の居住者の給与所得控除後の給与等の金額に１円未満の端数があるときは、これを切り捨てた額をもつてその求める給与所得控除後の給与等の金額とする。</t>
  </si>
  <si>
    <t>年金収入</t>
    <rPh sb="0" eb="2">
      <t>ネンキン</t>
    </rPh>
    <rPh sb="2" eb="4">
      <t>シュウニュウ</t>
    </rPh>
    <phoneticPr fontId="5"/>
  </si>
  <si>
    <t>計算式</t>
    <rPh sb="0" eb="2">
      <t>ケイサン</t>
    </rPh>
    <rPh sb="2" eb="3">
      <t>シキ</t>
    </rPh>
    <phoneticPr fontId="5"/>
  </si>
  <si>
    <t>年金所得</t>
    <rPh sb="0" eb="2">
      <t>ネンキン</t>
    </rPh>
    <rPh sb="2" eb="4">
      <t>ショトク</t>
    </rPh>
    <phoneticPr fontId="5"/>
  </si>
  <si>
    <t>No</t>
    <phoneticPr fontId="5"/>
  </si>
  <si>
    <t>↑入力用シートより</t>
    <rPh sb="1" eb="4">
      <t>ニュウリョクヨウ</t>
    </rPh>
    <phoneticPr fontId="5"/>
  </si>
  <si>
    <t>合計</t>
    <rPh sb="0" eb="2">
      <t>ゴウケイ</t>
    </rPh>
    <phoneticPr fontId="5"/>
  </si>
  <si>
    <t>国保加入者数</t>
    <rPh sb="0" eb="2">
      <t>コクホ</t>
    </rPh>
    <rPh sb="2" eb="5">
      <t>カニュウシャ</t>
    </rPh>
    <rPh sb="5" eb="6">
      <t>スウ</t>
    </rPh>
    <phoneticPr fontId="5"/>
  </si>
  <si>
    <t>⑦</t>
    <phoneticPr fontId="5"/>
  </si>
  <si>
    <r>
      <t xml:space="preserve">基準総所得
</t>
    </r>
    <r>
      <rPr>
        <sz val="9"/>
        <rFont val="ＭＳ Ｐゴシック"/>
        <family val="3"/>
        <charset val="128"/>
      </rPr>
      <t>（介護該当者）</t>
    </r>
    <rPh sb="0" eb="2">
      <t>キジュン</t>
    </rPh>
    <rPh sb="2" eb="3">
      <t>ソウ</t>
    </rPh>
    <rPh sb="3" eb="5">
      <t>ショトク</t>
    </rPh>
    <rPh sb="7" eb="9">
      <t>カイゴ</t>
    </rPh>
    <rPh sb="9" eb="12">
      <t>ガイトウシャ</t>
    </rPh>
    <phoneticPr fontId="5"/>
  </si>
  <si>
    <t>軽減
基準所得</t>
    <rPh sb="0" eb="2">
      <t>ケイゲン</t>
    </rPh>
    <rPh sb="3" eb="5">
      <t>キジュン</t>
    </rPh>
    <rPh sb="5" eb="7">
      <t>ショトク</t>
    </rPh>
    <phoneticPr fontId="5"/>
  </si>
  <si>
    <t>年金
控除</t>
    <rPh sb="0" eb="2">
      <t>ネンキン</t>
    </rPh>
    <rPh sb="3" eb="5">
      <t>コウジョ</t>
    </rPh>
    <phoneticPr fontId="5"/>
  </si>
  <si>
    <t>5割軽減</t>
    <rPh sb="1" eb="2">
      <t>ワリ</t>
    </rPh>
    <rPh sb="2" eb="4">
      <t>ケイゲン</t>
    </rPh>
    <phoneticPr fontId="5"/>
  </si>
  <si>
    <t>7割軽減</t>
    <rPh sb="1" eb="2">
      <t>ワリ</t>
    </rPh>
    <rPh sb="2" eb="4">
      <t>ケイゲン</t>
    </rPh>
    <phoneticPr fontId="5"/>
  </si>
  <si>
    <t>2割軽減</t>
    <rPh sb="1" eb="2">
      <t>ワリ</t>
    </rPh>
    <rPh sb="2" eb="4">
      <t>ケイゲン</t>
    </rPh>
    <phoneticPr fontId="5"/>
  </si>
  <si>
    <t>≪軽減判定≫</t>
    <rPh sb="1" eb="3">
      <t>ケイゲン</t>
    </rPh>
    <rPh sb="3" eb="5">
      <t>ハンテイ</t>
    </rPh>
    <phoneticPr fontId="5"/>
  </si>
  <si>
    <t>軽減判定所得の計算</t>
    <rPh sb="0" eb="2">
      <t>ケイゲン</t>
    </rPh>
    <rPh sb="2" eb="4">
      <t>ハンテイ</t>
    </rPh>
    <rPh sb="4" eb="6">
      <t>ショトク</t>
    </rPh>
    <rPh sb="7" eb="9">
      <t>ケイサン</t>
    </rPh>
    <phoneticPr fontId="5"/>
  </si>
  <si>
    <t>※</t>
    <phoneticPr fontId="5"/>
  </si>
  <si>
    <t>（</t>
    <phoneticPr fontId="5"/>
  </si>
  <si>
    <t>）</t>
    <phoneticPr fontId="5"/>
  </si>
  <si>
    <t>※赤文字が、打出用シートに反映されます。</t>
    <rPh sb="1" eb="2">
      <t>アカ</t>
    </rPh>
    <rPh sb="2" eb="4">
      <t>モジ</t>
    </rPh>
    <rPh sb="6" eb="7">
      <t>ウ</t>
    </rPh>
    <rPh sb="7" eb="8">
      <t>ダ</t>
    </rPh>
    <rPh sb="8" eb="9">
      <t>ヨウ</t>
    </rPh>
    <rPh sb="13" eb="15">
      <t>ハンエイ</t>
    </rPh>
    <phoneticPr fontId="5"/>
  </si>
  <si>
    <t>給与所得控除後の
給与等の金額</t>
    <phoneticPr fontId="5"/>
  </si>
  <si>
    <t>給与収入</t>
    <rPh sb="0" eb="2">
      <t>キュウヨ</t>
    </rPh>
    <rPh sb="2" eb="4">
      <t>シュウニュウ</t>
    </rPh>
    <phoneticPr fontId="5"/>
  </si>
  <si>
    <t>給与所得</t>
    <rPh sb="0" eb="2">
      <t>キュウヨ</t>
    </rPh>
    <rPh sb="2" eb="4">
      <t>ショトク</t>
    </rPh>
    <phoneticPr fontId="5"/>
  </si>
  <si>
    <t>⑦</t>
    <phoneticPr fontId="5"/>
  </si>
  <si>
    <t>A</t>
    <phoneticPr fontId="5"/>
  </si>
  <si>
    <t>B</t>
    <phoneticPr fontId="5"/>
  </si>
  <si>
    <t>A</t>
    <phoneticPr fontId="5"/>
  </si>
  <si>
    <t>B</t>
    <phoneticPr fontId="5"/>
  </si>
  <si>
    <t>※擬主・旧国保を除く人数</t>
    <rPh sb="1" eb="2">
      <t>ギ</t>
    </rPh>
    <rPh sb="2" eb="3">
      <t>ヌシ</t>
    </rPh>
    <rPh sb="4" eb="5">
      <t>キュウ</t>
    </rPh>
    <rPh sb="5" eb="7">
      <t>コクホ</t>
    </rPh>
    <rPh sb="8" eb="9">
      <t>ノゾ</t>
    </rPh>
    <rPh sb="10" eb="12">
      <t>ニンズウ</t>
    </rPh>
    <phoneticPr fontId="5"/>
  </si>
  <si>
    <t>ヵ月分</t>
    <rPh sb="1" eb="3">
      <t>ゲツブン</t>
    </rPh>
    <phoneticPr fontId="5"/>
  </si>
  <si>
    <t>納付回数</t>
    <rPh sb="0" eb="2">
      <t>ノウフ</t>
    </rPh>
    <rPh sb="2" eb="4">
      <t>カイスウ</t>
    </rPh>
    <phoneticPr fontId="5"/>
  </si>
  <si>
    <t>回</t>
    <rPh sb="0" eb="1">
      <t>カイ</t>
    </rPh>
    <phoneticPr fontId="5"/>
  </si>
  <si>
    <t>・初回</t>
    <rPh sb="1" eb="3">
      <t>ショカイ</t>
    </rPh>
    <phoneticPr fontId="5"/>
  </si>
  <si>
    <t>・二回目～</t>
    <rPh sb="1" eb="4">
      <t>ニカイメ</t>
    </rPh>
    <phoneticPr fontId="5"/>
  </si>
  <si>
    <t>加入月数</t>
    <rPh sb="0" eb="2">
      <t>カニュウ</t>
    </rPh>
    <rPh sb="2" eb="4">
      <t>ツキスウ</t>
    </rPh>
    <phoneticPr fontId="5"/>
  </si>
  <si>
    <t>納期回数</t>
    <rPh sb="0" eb="2">
      <t>ノウキ</t>
    </rPh>
    <rPh sb="2" eb="4">
      <t>カイスウ</t>
    </rPh>
    <phoneticPr fontId="5"/>
  </si>
  <si>
    <t>ヵ月</t>
    <rPh sb="1" eb="2">
      <t>ゲツ</t>
    </rPh>
    <phoneticPr fontId="5"/>
  </si>
  <si>
    <t>　 加入月数による年税額</t>
    <rPh sb="2" eb="4">
      <t>カニュウ</t>
    </rPh>
    <rPh sb="4" eb="6">
      <t>ツキスウ</t>
    </rPh>
    <rPh sb="9" eb="12">
      <t>ネンゼイガク</t>
    </rPh>
    <phoneticPr fontId="5"/>
  </si>
  <si>
    <r>
      <t>　 納期別金額</t>
    </r>
    <r>
      <rPr>
        <sz val="9"/>
        <rFont val="ＭＳ Ｐゴシック"/>
        <family val="3"/>
        <charset val="128"/>
      </rPr>
      <t>（100円単位）</t>
    </r>
    <rPh sb="2" eb="4">
      <t>ノウキ</t>
    </rPh>
    <rPh sb="4" eb="5">
      <t>ベツ</t>
    </rPh>
    <rPh sb="5" eb="7">
      <t>キンガク</t>
    </rPh>
    <rPh sb="11" eb="12">
      <t>エン</t>
    </rPh>
    <rPh sb="12" eb="14">
      <t>タンイ</t>
    </rPh>
    <phoneticPr fontId="5"/>
  </si>
  <si>
    <t>※</t>
    <phoneticPr fontId="5"/>
  </si>
  <si>
    <t>国民健康保険税</t>
    <rPh sb="0" eb="2">
      <t>コクミン</t>
    </rPh>
    <rPh sb="2" eb="4">
      <t>ケンコウ</t>
    </rPh>
    <rPh sb="4" eb="6">
      <t>ホケン</t>
    </rPh>
    <rPh sb="6" eb="7">
      <t>ゼイ</t>
    </rPh>
    <phoneticPr fontId="5"/>
  </si>
  <si>
    <t>任意継続の保険料</t>
    <rPh sb="0" eb="2">
      <t>ニンイ</t>
    </rPh>
    <rPh sb="2" eb="4">
      <t>ケイゾク</t>
    </rPh>
    <rPh sb="5" eb="8">
      <t>ホケンリョウ</t>
    </rPh>
    <phoneticPr fontId="5"/>
  </si>
  <si>
    <t>※</t>
    <phoneticPr fontId="5"/>
  </si>
  <si>
    <t>※</t>
    <phoneticPr fontId="5"/>
  </si>
  <si>
    <t>1ヵ月
当たり</t>
    <rPh sb="2" eb="3">
      <t>ゲツ</t>
    </rPh>
    <rPh sb="4" eb="5">
      <t>ア</t>
    </rPh>
    <phoneticPr fontId="5"/>
  </si>
  <si>
    <r>
      <t xml:space="preserve">1ヵ月あたりの金額 </t>
    </r>
    <r>
      <rPr>
        <sz val="8"/>
        <rFont val="HGP創英角ｺﾞｼｯｸUB"/>
        <family val="3"/>
        <charset val="128"/>
      </rPr>
      <t>※1期あたりではありません</t>
    </r>
    <rPh sb="2" eb="3">
      <t>ゲツ</t>
    </rPh>
    <rPh sb="7" eb="9">
      <t>キンガク</t>
    </rPh>
    <rPh sb="12" eb="13">
      <t>キ</t>
    </rPh>
    <phoneticPr fontId="5"/>
  </si>
  <si>
    <t>年齢の基準日</t>
    <rPh sb="0" eb="2">
      <t>ネンレイ</t>
    </rPh>
    <rPh sb="3" eb="6">
      <t>キジュンビ</t>
    </rPh>
    <phoneticPr fontId="5"/>
  </si>
  <si>
    <t>※期割額を計算する場合</t>
    <rPh sb="1" eb="2">
      <t>キ</t>
    </rPh>
    <rPh sb="2" eb="3">
      <t>ワリ</t>
    </rPh>
    <rPh sb="3" eb="4">
      <t>ガク</t>
    </rPh>
    <rPh sb="5" eb="7">
      <t>ケイサン</t>
    </rPh>
    <rPh sb="9" eb="11">
      <t>バアイ</t>
    </rPh>
    <phoneticPr fontId="5"/>
  </si>
  <si>
    <t>特別徴収(年金からの天引き)となる場合は、上記と納期別金額および納付回数と異なる場合があります。</t>
    <rPh sb="0" eb="2">
      <t>トクベツ</t>
    </rPh>
    <rPh sb="2" eb="4">
      <t>チョウシュウ</t>
    </rPh>
    <rPh sb="5" eb="7">
      <t>ネンキン</t>
    </rPh>
    <rPh sb="10" eb="12">
      <t>テンビ</t>
    </rPh>
    <rPh sb="17" eb="19">
      <t>バアイ</t>
    </rPh>
    <rPh sb="21" eb="23">
      <t>ジョウキ</t>
    </rPh>
    <rPh sb="24" eb="26">
      <t>ノウキ</t>
    </rPh>
    <rPh sb="26" eb="27">
      <t>ベツ</t>
    </rPh>
    <rPh sb="27" eb="29">
      <t>キンガク</t>
    </rPh>
    <rPh sb="32" eb="34">
      <t>ノウフ</t>
    </rPh>
    <rPh sb="34" eb="36">
      <t>カイスウ</t>
    </rPh>
    <rPh sb="37" eb="38">
      <t>コト</t>
    </rPh>
    <rPh sb="40" eb="42">
      <t>バアイ</t>
    </rPh>
    <phoneticPr fontId="5"/>
  </si>
  <si>
    <t>S</t>
    <phoneticPr fontId="5"/>
  </si>
  <si>
    <t>M</t>
    <phoneticPr fontId="5"/>
  </si>
  <si>
    <t>T</t>
    <phoneticPr fontId="5"/>
  </si>
  <si>
    <t>H</t>
    <phoneticPr fontId="5"/>
  </si>
  <si>
    <t>No.</t>
    <phoneticPr fontId="5"/>
  </si>
  <si>
    <t>年齢換算表</t>
    <rPh sb="0" eb="2">
      <t>ネンレイ</t>
    </rPh>
    <rPh sb="2" eb="4">
      <t>カンサン</t>
    </rPh>
    <rPh sb="4" eb="5">
      <t>ヒョウ</t>
    </rPh>
    <phoneticPr fontId="5"/>
  </si>
  <si>
    <t>※</t>
    <phoneticPr fontId="5"/>
  </si>
  <si>
    <t xml:space="preserve"> 軽減額</t>
    <rPh sb="1" eb="3">
      <t>ケイゲン</t>
    </rPh>
    <rPh sb="3" eb="4">
      <t>ガク</t>
    </rPh>
    <phoneticPr fontId="5"/>
  </si>
  <si>
    <t>※計算額は概算です</t>
    <rPh sb="1" eb="3">
      <t>ケイサン</t>
    </rPh>
    <rPh sb="3" eb="4">
      <t>ガク</t>
    </rPh>
    <rPh sb="5" eb="7">
      <t>ガイサン</t>
    </rPh>
    <phoneticPr fontId="5"/>
  </si>
  <si>
    <t>年度≫</t>
    <phoneticPr fontId="5"/>
  </si>
  <si>
    <t>年齢基準日</t>
    <rPh sb="0" eb="2">
      <t>ネンレイ</t>
    </rPh>
    <rPh sb="2" eb="5">
      <t>キジュンビ</t>
    </rPh>
    <phoneticPr fontId="5"/>
  </si>
  <si>
    <t>％</t>
    <phoneticPr fontId="5"/>
  </si>
  <si>
    <t>総所得</t>
    <rPh sb="0" eb="3">
      <t>ソウショトク</t>
    </rPh>
    <phoneticPr fontId="5"/>
  </si>
  <si>
    <t>①</t>
    <phoneticPr fontId="5"/>
  </si>
  <si>
    <t>②</t>
    <phoneticPr fontId="5"/>
  </si>
  <si>
    <t>③</t>
    <phoneticPr fontId="5"/>
  </si>
  <si>
    <t>他の所得</t>
    <rPh sb="0" eb="1">
      <t>ホカ</t>
    </rPh>
    <rPh sb="2" eb="4">
      <t>ショトク</t>
    </rPh>
    <phoneticPr fontId="5"/>
  </si>
  <si>
    <t>国保税(年額)</t>
    <rPh sb="0" eb="1">
      <t>コク</t>
    </rPh>
    <rPh sb="1" eb="3">
      <t>ホゼイ</t>
    </rPh>
    <rPh sb="4" eb="6">
      <t>ネンガク</t>
    </rPh>
    <phoneticPr fontId="5"/>
  </si>
  <si>
    <t>国保税(月額)</t>
    <rPh sb="0" eb="1">
      <t>コク</t>
    </rPh>
    <rPh sb="1" eb="3">
      <t>ホゼイ</t>
    </rPh>
    <rPh sb="4" eb="6">
      <t>ゲツガク</t>
    </rPh>
    <phoneticPr fontId="5"/>
  </si>
  <si>
    <t>年度</t>
    <rPh sb="0" eb="2">
      <t>ネンド</t>
    </rPh>
    <phoneticPr fontId="5"/>
  </si>
  <si>
    <t>C所得</t>
    <rPh sb="1" eb="3">
      <t>ショトク</t>
    </rPh>
    <phoneticPr fontId="5"/>
  </si>
  <si>
    <t>専給
控除</t>
    <rPh sb="0" eb="1">
      <t>アツム</t>
    </rPh>
    <rPh sb="1" eb="2">
      <t>キュウ</t>
    </rPh>
    <rPh sb="3" eb="5">
      <t>コウジョ</t>
    </rPh>
    <phoneticPr fontId="5"/>
  </si>
  <si>
    <t>収入</t>
    <rPh sb="0" eb="2">
      <t>シュウニュウ</t>
    </rPh>
    <phoneticPr fontId="5"/>
  </si>
  <si>
    <t>加入者数</t>
  </si>
  <si>
    <t>医療分</t>
    <rPh sb="0" eb="2">
      <t>イリョウ</t>
    </rPh>
    <rPh sb="2" eb="3">
      <t>ブン</t>
    </rPh>
    <phoneticPr fontId="5"/>
  </si>
  <si>
    <t>　〃　（万円）</t>
    <rPh sb="4" eb="6">
      <t>マンエン</t>
    </rPh>
    <phoneticPr fontId="5"/>
  </si>
  <si>
    <t>所得割（％）</t>
    <rPh sb="0" eb="2">
      <t>ショトク</t>
    </rPh>
    <rPh sb="2" eb="3">
      <t>ワリ</t>
    </rPh>
    <phoneticPr fontId="5"/>
  </si>
  <si>
    <t>均等割（円）</t>
    <rPh sb="0" eb="3">
      <t>キントウワ</t>
    </rPh>
    <rPh sb="4" eb="5">
      <t>エン</t>
    </rPh>
    <phoneticPr fontId="5"/>
  </si>
  <si>
    <t>平等割（円）</t>
    <rPh sb="0" eb="2">
      <t>ビョウドウ</t>
    </rPh>
    <rPh sb="2" eb="3">
      <t>ワリ</t>
    </rPh>
    <rPh sb="4" eb="5">
      <t>エン</t>
    </rPh>
    <phoneticPr fontId="5"/>
  </si>
  <si>
    <t>課税限度額（円）</t>
    <rPh sb="0" eb="2">
      <t>カゼイ</t>
    </rPh>
    <rPh sb="2" eb="4">
      <t>ゲンド</t>
    </rPh>
    <rPh sb="4" eb="5">
      <t>ガク</t>
    </rPh>
    <rPh sb="6" eb="7">
      <t>エン</t>
    </rPh>
    <phoneticPr fontId="5"/>
  </si>
  <si>
    <t>支援分</t>
    <rPh sb="0" eb="2">
      <t>シエン</t>
    </rPh>
    <rPh sb="2" eb="3">
      <t>ブン</t>
    </rPh>
    <phoneticPr fontId="5"/>
  </si>
  <si>
    <t>介護分</t>
    <rPh sb="0" eb="2">
      <t>カイゴ</t>
    </rPh>
    <rPh sb="2" eb="3">
      <t>ブン</t>
    </rPh>
    <phoneticPr fontId="5"/>
  </si>
  <si>
    <t>確定</t>
    <rPh sb="0" eb="2">
      <t>カクテイ</t>
    </rPh>
    <phoneticPr fontId="5"/>
  </si>
  <si>
    <t>行番号</t>
    <rPh sb="0" eb="3">
      <t>ギョウバンゴウ</t>
    </rPh>
    <phoneticPr fontId="5"/>
  </si>
  <si>
    <t>国保税率</t>
    <rPh sb="0" eb="2">
      <t>コクホ</t>
    </rPh>
    <rPh sb="2" eb="4">
      <t>ゼイリツ</t>
    </rPh>
    <phoneticPr fontId="5"/>
  </si>
  <si>
    <t>本人</t>
    <rPh sb="0" eb="2">
      <t>ホンニン</t>
    </rPh>
    <phoneticPr fontId="5"/>
  </si>
  <si>
    <t>妻</t>
    <rPh sb="0" eb="1">
      <t>ツマ</t>
    </rPh>
    <phoneticPr fontId="5"/>
  </si>
  <si>
    <t>子</t>
    <rPh sb="0" eb="1">
      <t>コ</t>
    </rPh>
    <phoneticPr fontId="5"/>
  </si>
  <si>
    <t>失業
ﾌﾗｸﾞ</t>
    <rPh sb="0" eb="2">
      <t>シツギョウ</t>
    </rPh>
    <phoneticPr fontId="5"/>
  </si>
  <si>
    <t>基準総所得</t>
    <rPh sb="0" eb="2">
      <t>キジュン</t>
    </rPh>
    <rPh sb="2" eb="3">
      <t>ソウ</t>
    </rPh>
    <rPh sb="3" eb="5">
      <t>ショトク</t>
    </rPh>
    <phoneticPr fontId="5"/>
  </si>
  <si>
    <t>特定世帯or旧被扶養減免</t>
    <rPh sb="0" eb="2">
      <t>トクテイ</t>
    </rPh>
    <rPh sb="2" eb="4">
      <t>セタイ</t>
    </rPh>
    <rPh sb="6" eb="7">
      <t>キュウ</t>
    </rPh>
    <rPh sb="7" eb="8">
      <t>ヒ</t>
    </rPh>
    <rPh sb="8" eb="10">
      <t>フヨウ</t>
    </rPh>
    <rPh sb="10" eb="12">
      <t>ゲンメン</t>
    </rPh>
    <phoneticPr fontId="5"/>
  </si>
  <si>
    <t>※旧被扶養減免は他の加入者がいないときのみの計算</t>
    <rPh sb="1" eb="2">
      <t>キュウ</t>
    </rPh>
    <rPh sb="2" eb="3">
      <t>ヒ</t>
    </rPh>
    <rPh sb="3" eb="5">
      <t>フヨウ</t>
    </rPh>
    <rPh sb="5" eb="7">
      <t>ゲンメン</t>
    </rPh>
    <rPh sb="8" eb="9">
      <t>ホカ</t>
    </rPh>
    <rPh sb="10" eb="13">
      <t>カニュウシャ</t>
    </rPh>
    <rPh sb="22" eb="24">
      <t>ケイサン</t>
    </rPh>
    <phoneticPr fontId="5"/>
  </si>
  <si>
    <t>②</t>
    <phoneticPr fontId="5"/>
  </si>
  <si>
    <t>　加入者の
　　　収入等</t>
    <rPh sb="1" eb="4">
      <t>カニュウシャ</t>
    </rPh>
    <rPh sb="9" eb="11">
      <t>シュウニュウ</t>
    </rPh>
    <rPh sb="11" eb="12">
      <t>トウ</t>
    </rPh>
    <phoneticPr fontId="5"/>
  </si>
  <si>
    <r>
      <t>どちらか入力</t>
    </r>
    <r>
      <rPr>
        <sz val="9"/>
        <color indexed="14"/>
        <rFont val="HGP創英角ｺﾞｼｯｸUB"/>
        <family val="3"/>
        <charset val="128"/>
      </rPr>
      <t>(</t>
    </r>
    <r>
      <rPr>
        <b/>
        <sz val="9"/>
        <color indexed="14"/>
        <rFont val="HGP創英角ｺﾞｼｯｸUB"/>
        <family val="3"/>
        <charset val="128"/>
      </rPr>
      <t>必須</t>
    </r>
    <r>
      <rPr>
        <sz val="9"/>
        <color indexed="14"/>
        <rFont val="HGP創英角ｺﾞｼｯｸUB"/>
        <family val="3"/>
        <charset val="128"/>
      </rPr>
      <t>)</t>
    </r>
    <rPh sb="4" eb="6">
      <t>ニュウリョク</t>
    </rPh>
    <rPh sb="7" eb="9">
      <t>ヒッス</t>
    </rPh>
    <phoneticPr fontId="5"/>
  </si>
  <si>
    <t>基準日</t>
    <rPh sb="0" eb="3">
      <t>キジュンビ</t>
    </rPh>
    <phoneticPr fontId="5"/>
  </si>
  <si>
    <t>※手入力フラグが立っているときは、手入力分の割合が優先されます</t>
    <rPh sb="1" eb="2">
      <t>テ</t>
    </rPh>
    <rPh sb="2" eb="4">
      <t>ニュウリョク</t>
    </rPh>
    <rPh sb="8" eb="9">
      <t>タ</t>
    </rPh>
    <rPh sb="17" eb="18">
      <t>テ</t>
    </rPh>
    <rPh sb="18" eb="20">
      <t>ニュウリョク</t>
    </rPh>
    <rPh sb="20" eb="21">
      <t>ブン</t>
    </rPh>
    <rPh sb="22" eb="24">
      <t>ワリアイ</t>
    </rPh>
    <rPh sb="25" eb="27">
      <t>ユウセン</t>
    </rPh>
    <phoneticPr fontId="5"/>
  </si>
  <si>
    <t xml:space="preserve"> 特定世帯減額・旧被扶養減免</t>
    <phoneticPr fontId="5"/>
  </si>
  <si>
    <t>※特定世帯：半額｢1｣、1/4減額「2」、旧被扶養｢3｣を入力</t>
    <rPh sb="1" eb="3">
      <t>トクテイ</t>
    </rPh>
    <rPh sb="3" eb="5">
      <t>セタイ</t>
    </rPh>
    <rPh sb="6" eb="8">
      <t>ハンガク</t>
    </rPh>
    <rPh sb="15" eb="17">
      <t>ゲンガク</t>
    </rPh>
    <rPh sb="21" eb="22">
      <t>キュウ</t>
    </rPh>
    <rPh sb="22" eb="23">
      <t>ヒ</t>
    </rPh>
    <rPh sb="23" eb="25">
      <t>フヨウ</t>
    </rPh>
    <rPh sb="29" eb="31">
      <t>ニュウリョク</t>
    </rPh>
    <phoneticPr fontId="5"/>
  </si>
  <si>
    <t>員・旧員</t>
    <rPh sb="0" eb="1">
      <t>イン</t>
    </rPh>
    <rPh sb="2" eb="3">
      <t>キュウ</t>
    </rPh>
    <rPh sb="3" eb="4">
      <t>イン</t>
    </rPh>
    <phoneticPr fontId="5"/>
  </si>
  <si>
    <r>
      <t xml:space="preserve">※旧国保は含む
</t>
    </r>
    <r>
      <rPr>
        <sz val="9"/>
        <color indexed="14"/>
        <rFont val="ＭＳ Ｐゴシック"/>
        <family val="3"/>
        <charset val="128"/>
      </rPr>
      <t>（旧擬・旧員どちらも）</t>
    </r>
    <rPh sb="9" eb="10">
      <t>キュウ</t>
    </rPh>
    <rPh sb="10" eb="11">
      <t>ギ</t>
    </rPh>
    <rPh sb="12" eb="13">
      <t>キュウ</t>
    </rPh>
    <rPh sb="13" eb="14">
      <t>イン</t>
    </rPh>
    <phoneticPr fontId="5"/>
  </si>
  <si>
    <r>
      <t>軽減割合</t>
    </r>
    <r>
      <rPr>
        <b/>
        <sz val="10"/>
        <color indexed="14"/>
        <rFont val="ＭＳ Ｐゴシック"/>
        <family val="3"/>
        <charset val="128"/>
      </rPr>
      <t>(H26年度～変更で表示)</t>
    </r>
    <rPh sb="0" eb="2">
      <t>ケイゲン</t>
    </rPh>
    <rPh sb="2" eb="4">
      <t>ワリアイ</t>
    </rPh>
    <rPh sb="8" eb="10">
      <t>ネンド</t>
    </rPh>
    <rPh sb="11" eb="13">
      <t>ヘンコウ</t>
    </rPh>
    <rPh sb="14" eb="16">
      <t>ヒョウジ</t>
    </rPh>
    <phoneticPr fontId="5"/>
  </si>
  <si>
    <t>軽減判定基準</t>
    <rPh sb="0" eb="2">
      <t>ケイゲン</t>
    </rPh>
    <rPh sb="2" eb="4">
      <t>ハンテイ</t>
    </rPh>
    <rPh sb="4" eb="6">
      <t>キジュン</t>
    </rPh>
    <phoneticPr fontId="5"/>
  </si>
  <si>
    <t>加入者状況</t>
    <rPh sb="0" eb="2">
      <t>カニュウ</t>
    </rPh>
    <rPh sb="2" eb="3">
      <t>シャ</t>
    </rPh>
    <rPh sb="3" eb="5">
      <t>ジョウキョウ</t>
    </rPh>
    <phoneticPr fontId="5"/>
  </si>
  <si>
    <t>主・旧擬（擬主除く）</t>
    <rPh sb="0" eb="1">
      <t>ヌシ</t>
    </rPh>
    <rPh sb="2" eb="3">
      <t>キュウ</t>
    </rPh>
    <rPh sb="3" eb="4">
      <t>ギ</t>
    </rPh>
    <rPh sb="5" eb="6">
      <t>ギ</t>
    </rPh>
    <rPh sb="6" eb="7">
      <t>ヌシ</t>
    </rPh>
    <rPh sb="7" eb="8">
      <t>ノゾ</t>
    </rPh>
    <phoneticPr fontId="5"/>
  </si>
  <si>
    <t>5･2軽拡大</t>
    <rPh sb="3" eb="4">
      <t>ケイ</t>
    </rPh>
    <rPh sb="4" eb="6">
      <t>カクダイ</t>
    </rPh>
    <phoneticPr fontId="5"/>
  </si>
  <si>
    <t>65歳以上で非自入力ありは1</t>
    <rPh sb="2" eb="5">
      <t>サイイジョウ</t>
    </rPh>
    <rPh sb="6" eb="7">
      <t>ヒ</t>
    </rPh>
    <rPh sb="7" eb="8">
      <t>ジ</t>
    </rPh>
    <rPh sb="8" eb="10">
      <t>ニュウリョク</t>
    </rPh>
    <phoneticPr fontId="5"/>
  </si>
  <si>
    <t>1子ども・特別障害者等を有する者等の所得金額調整控除</t>
    <phoneticPr fontId="5"/>
  </si>
  <si>
    <t>控除額</t>
    <rPh sb="0" eb="2">
      <t>コウジョ</t>
    </rPh>
    <rPh sb="2" eb="3">
      <t>ガク</t>
    </rPh>
    <phoneticPr fontId="5"/>
  </si>
  <si>
    <t>所得金額調整控除額</t>
    <rPh sb="0" eb="6">
      <t>ショトクキンガクチョウセイ</t>
    </rPh>
    <rPh sb="6" eb="8">
      <t>コウジョ</t>
    </rPh>
    <rPh sb="8" eb="9">
      <t>ガク</t>
    </rPh>
    <phoneticPr fontId="5"/>
  </si>
  <si>
    <t>-</t>
    <phoneticPr fontId="5"/>
  </si>
  <si>
    <t>→</t>
    <phoneticPr fontId="5"/>
  </si>
  <si>
    <t>{給与等の収入金額(1,000万円超の場合は1,000万円) － 850万円}×10％＝控除額※</t>
  </si>
  <si>
    <t>※　1円未満の端数があるときは、その端数を切り上げます。</t>
    <phoneticPr fontId="5"/>
  </si>
  <si>
    <t>2給与所得と年金所得の双方を有する者に対する所得金額調整控除</t>
    <phoneticPr fontId="5"/>
  </si>
  <si>
    <t>+</t>
    <phoneticPr fontId="5"/>
  </si>
  <si>
    <t>(1)適用対象者</t>
    <phoneticPr fontId="5"/>
  </si>
  <si>
    <t>　その年分の給与所得控除後の給与等の金額と公的年金等に係る雑所得の金額がある給与所得者で、その合計額が10万円を超える者</t>
    <phoneticPr fontId="5"/>
  </si>
  <si>
    <t>(2)所得金額調整控除額</t>
    <phoneticPr fontId="5"/>
  </si>
  <si>
    <t>　{給与所得控除後の給与等の金額(10万円超の場合は10万円) ＋ 公的年金等に係る雑所得の金額(10万円超の場合は10万円)}－10万円＝控除額（注）</t>
    <phoneticPr fontId="5"/>
  </si>
  <si>
    <t>　(注)　上記1の所得金額調整控除の適用がある場合はその適用後の給与所得の金額から控除します。</t>
    <phoneticPr fontId="5"/>
  </si>
  <si>
    <t>R</t>
    <phoneticPr fontId="5"/>
  </si>
  <si>
    <t>年金以外</t>
    <rPh sb="0" eb="2">
      <t>ネンキン</t>
    </rPh>
    <rPh sb="2" eb="4">
      <t>イガイ</t>
    </rPh>
    <phoneticPr fontId="5"/>
  </si>
  <si>
    <t>給与所得者－１</t>
    <rPh sb="0" eb="4">
      <t>キュウヨショトク</t>
    </rPh>
    <rPh sb="4" eb="5">
      <t>シャ</t>
    </rPh>
    <phoneticPr fontId="5"/>
  </si>
  <si>
    <t>確定
申告</t>
    <rPh sb="0" eb="2">
      <t>カクテイ</t>
    </rPh>
    <rPh sb="3" eb="5">
      <t>シンコク</t>
    </rPh>
    <phoneticPr fontId="5"/>
  </si>
  <si>
    <t>子ども
特障</t>
    <rPh sb="0" eb="1">
      <t>コ</t>
    </rPh>
    <rPh sb="4" eb="5">
      <t>トク</t>
    </rPh>
    <rPh sb="5" eb="6">
      <t>ショウ</t>
    </rPh>
    <phoneticPr fontId="5"/>
  </si>
  <si>
    <t>調整控除前
給与所得</t>
    <rPh sb="0" eb="2">
      <t>チョウセイ</t>
    </rPh>
    <rPh sb="2" eb="4">
      <t>コウジョ</t>
    </rPh>
    <rPh sb="4" eb="5">
      <t>マエ</t>
    </rPh>
    <rPh sb="6" eb="8">
      <t>キュウヨ</t>
    </rPh>
    <rPh sb="8" eb="10">
      <t>ショトク</t>
    </rPh>
    <phoneticPr fontId="5"/>
  </si>
  <si>
    <t>所得金額
調整控除</t>
    <rPh sb="0" eb="2">
      <t>ショトク</t>
    </rPh>
    <rPh sb="2" eb="4">
      <t>キンガク</t>
    </rPh>
    <rPh sb="5" eb="7">
      <t>チョウセイ</t>
    </rPh>
    <rPh sb="7" eb="9">
      <t>コウジョ</t>
    </rPh>
    <phoneticPr fontId="5"/>
  </si>
  <si>
    <t>1,000万以下</t>
  </si>
  <si>
    <t>2,000万超</t>
  </si>
  <si>
    <t>1,000万超～2,000万以下</t>
    <phoneticPr fontId="5"/>
  </si>
  <si>
    <t>年金以外
所得</t>
    <rPh sb="0" eb="2">
      <t>ネンキン</t>
    </rPh>
    <rPh sb="2" eb="4">
      <t>イガイ</t>
    </rPh>
    <rPh sb="5" eb="7">
      <t>ショトク</t>
    </rPh>
    <phoneticPr fontId="5"/>
  </si>
  <si>
    <t>受給者の区分</t>
    <rPh sb="0" eb="3">
      <t>ジュキュウシャ</t>
    </rPh>
    <rPh sb="4" eb="6">
      <t>クブン</t>
    </rPh>
    <phoneticPr fontId="44"/>
  </si>
  <si>
    <t>受給者の区分その年中の
公的年金等の収入金額（A）</t>
    <phoneticPr fontId="44"/>
  </si>
  <si>
    <t>控除額</t>
    <rPh sb="0" eb="2">
      <t>コウジョ</t>
    </rPh>
    <rPh sb="2" eb="3">
      <t>ガク</t>
    </rPh>
    <phoneticPr fontId="44"/>
  </si>
  <si>
    <t>65歳以上</t>
    <rPh sb="2" eb="3">
      <t>サイ</t>
    </rPh>
    <rPh sb="3" eb="5">
      <t>イジョウ</t>
    </rPh>
    <phoneticPr fontId="44"/>
  </si>
  <si>
    <t>～</t>
    <phoneticPr fontId="44"/>
  </si>
  <si>
    <t>110万円</t>
    <phoneticPr fontId="44"/>
  </si>
  <si>
    <t>100万円</t>
    <phoneticPr fontId="44"/>
  </si>
  <si>
    <t>90万円</t>
    <phoneticPr fontId="44"/>
  </si>
  <si>
    <t>（A）×25％＋ 27万5,000円</t>
    <phoneticPr fontId="44"/>
  </si>
  <si>
    <t>（A）×25％＋ 17万5,000円</t>
    <phoneticPr fontId="44"/>
  </si>
  <si>
    <t>（A）×25％＋ 7万5,000円</t>
    <phoneticPr fontId="44"/>
  </si>
  <si>
    <t>（A）×15％＋ 68万5,000円</t>
    <phoneticPr fontId="44"/>
  </si>
  <si>
    <t>（A）×15％＋ 58万5,000円</t>
    <phoneticPr fontId="44"/>
  </si>
  <si>
    <t>（A）×15％＋ 48万5,000円</t>
    <phoneticPr fontId="44"/>
  </si>
  <si>
    <t>（A）× 5％＋145万5,000円</t>
    <phoneticPr fontId="44"/>
  </si>
  <si>
    <t>（A）× 5％＋135万5,000円</t>
    <phoneticPr fontId="44"/>
  </si>
  <si>
    <t>（A）× 5％＋125万5,000円</t>
    <phoneticPr fontId="44"/>
  </si>
  <si>
    <t>195万5,000円</t>
    <rPh sb="9" eb="10">
      <t>エン</t>
    </rPh>
    <phoneticPr fontId="44"/>
  </si>
  <si>
    <t>185万5,000円</t>
    <rPh sb="9" eb="10">
      <t>エン</t>
    </rPh>
    <phoneticPr fontId="44"/>
  </si>
  <si>
    <t>175万5,000円</t>
    <rPh sb="9" eb="10">
      <t>エン</t>
    </rPh>
    <phoneticPr fontId="44"/>
  </si>
  <si>
    <t>64歳以下</t>
    <rPh sb="2" eb="3">
      <t>サイ</t>
    </rPh>
    <rPh sb="3" eb="5">
      <t>イカ</t>
    </rPh>
    <phoneticPr fontId="44"/>
  </si>
  <si>
    <t>60万円</t>
    <phoneticPr fontId="44"/>
  </si>
  <si>
    <t>50万円</t>
    <phoneticPr fontId="44"/>
  </si>
  <si>
    <t>40万円</t>
    <phoneticPr fontId="44"/>
  </si>
  <si>
    <t>～</t>
  </si>
  <si>
    <t>　（公的年金等控除額 令和２年収入～）</t>
    <rPh sb="11" eb="13">
      <t>レイワ</t>
    </rPh>
    <rPh sb="14" eb="15">
      <t>ネン</t>
    </rPh>
    <rPh sb="15" eb="17">
      <t>シュウニュウ</t>
    </rPh>
    <phoneticPr fontId="5"/>
  </si>
  <si>
    <t>イ　本人が特別障害者に該当する者</t>
  </si>
  <si>
    <t>ロ　年齢23歳未満の扶養親族を有する者</t>
  </si>
  <si>
    <t>ハ　特別障害者である同一生計配偶者又は扶養親族を有する者</t>
  </si>
  <si>
    <t xml:space="preserve">適用対象者 </t>
    <phoneticPr fontId="5"/>
  </si>
  <si>
    <t>給与所得者等</t>
    <rPh sb="0" eb="2">
      <t>キュウヨ</t>
    </rPh>
    <rPh sb="2" eb="4">
      <t>ショトク</t>
    </rPh>
    <rPh sb="4" eb="5">
      <t>シャ</t>
    </rPh>
    <rPh sb="5" eb="6">
      <t>トウ</t>
    </rPh>
    <phoneticPr fontId="5"/>
  </si>
  <si>
    <t>疑主</t>
    <rPh sb="0" eb="1">
      <t>ギ</t>
    </rPh>
    <rPh sb="1" eb="2">
      <t>ヌシ</t>
    </rPh>
    <phoneticPr fontId="5"/>
  </si>
  <si>
    <t>旧国保</t>
    <rPh sb="0" eb="1">
      <t>キュウ</t>
    </rPh>
    <rPh sb="1" eb="3">
      <t>コクホ</t>
    </rPh>
    <phoneticPr fontId="5"/>
  </si>
  <si>
    <t>a</t>
    <phoneticPr fontId="5"/>
  </si>
  <si>
    <r>
      <rPr>
        <sz val="11"/>
        <rFont val="ＭＳ Ｐゴシック"/>
        <family val="3"/>
        <charset val="128"/>
      </rPr>
      <t>主・旧主</t>
    </r>
    <r>
      <rPr>
        <sz val="10"/>
        <rFont val="ＭＳ Ｐゴシック"/>
        <family val="3"/>
        <charset val="128"/>
      </rPr>
      <t xml:space="preserve">
</t>
    </r>
    <r>
      <rPr>
        <b/>
        <sz val="9"/>
        <color indexed="14"/>
        <rFont val="ＭＳ Ｐゴシック"/>
        <family val="3"/>
        <charset val="128"/>
      </rPr>
      <t>（</t>
    </r>
    <r>
      <rPr>
        <b/>
        <sz val="9"/>
        <color indexed="14"/>
        <rFont val="ＭＳ Ｐゴシック"/>
        <family val="3"/>
        <charset val="128"/>
      </rPr>
      <t>擬主</t>
    </r>
    <r>
      <rPr>
        <b/>
        <sz val="9"/>
        <color indexed="14"/>
        <rFont val="ＭＳ Ｐゴシック"/>
        <family val="3"/>
        <charset val="128"/>
      </rPr>
      <t>除く）</t>
    </r>
    <rPh sb="0" eb="1">
      <t>ヌシ</t>
    </rPh>
    <rPh sb="2" eb="3">
      <t>キュウ</t>
    </rPh>
    <rPh sb="3" eb="4">
      <t>ヌシ</t>
    </rPh>
    <rPh sb="6" eb="7">
      <t>ギ</t>
    </rPh>
    <rPh sb="7" eb="8">
      <t>ヌシ</t>
    </rPh>
    <rPh sb="8" eb="9">
      <t>ノゾ</t>
    </rPh>
    <phoneticPr fontId="5"/>
  </si>
  <si>
    <t>年</t>
    <rPh sb="0" eb="1">
      <t>ネン</t>
    </rPh>
    <phoneticPr fontId="58"/>
  </si>
  <si>
    <t>月</t>
    <rPh sb="0" eb="1">
      <t>ツキ</t>
    </rPh>
    <phoneticPr fontId="58"/>
  </si>
  <si>
    <t>日</t>
    <rPh sb="0" eb="1">
      <t>ヒ</t>
    </rPh>
    <phoneticPr fontId="58"/>
  </si>
  <si>
    <t>世帯主</t>
    <rPh sb="0" eb="3">
      <t>セタイヌシ</t>
    </rPh>
    <phoneticPr fontId="58"/>
  </si>
  <si>
    <t>月</t>
    <rPh sb="0" eb="1">
      <t>ガツ</t>
    </rPh>
    <phoneticPr fontId="58"/>
  </si>
  <si>
    <t>日</t>
    <rPh sb="0" eb="1">
      <t>ニチ</t>
    </rPh>
    <phoneticPr fontId="58"/>
  </si>
  <si>
    <t>01</t>
    <phoneticPr fontId="58"/>
  </si>
  <si>
    <t>世帯員</t>
    <rPh sb="0" eb="3">
      <t>セタイイン</t>
    </rPh>
    <phoneticPr fontId="58"/>
  </si>
  <si>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</si>
  <si>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</si>
  <si>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</si>
  <si>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</si>
  <si>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</si>
  <si>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</si>
  <si>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</si>
  <si>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</si>
  <si>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</si>
  <si>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</si>
  <si>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</si>
  <si>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</si>
  <si>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</si>
  <si>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</si>
  <si>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</si>
  <si>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</si>
  <si>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</si>
  <si>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</si>
  <si>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</si>
  <si>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</si>
  <si>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</si>
  <si>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</si>
  <si>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</si>
  <si>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</si>
  <si>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</si>
  <si>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</si>
  <si>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</si>
  <si>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</si>
  <si>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</si>
  <si>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</si>
  <si>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</si>
  <si>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</si>
  <si>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</si>
  <si>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</si>
  <si>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</si>
  <si>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</si>
  <si>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</si>
  <si>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</si>
  <si>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</si>
  <si>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</si>
  <si>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</si>
  <si>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</si>
  <si>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</si>
  <si>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</si>
  <si>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</si>
  <si>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</si>
  <si>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</si>
  <si>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</si>
  <si>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</si>
  <si>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</si>
  <si>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</si>
  <si>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</si>
  <si>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</si>
  <si>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</si>
  <si>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</si>
  <si>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</si>
  <si>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</si>
  <si>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</si>
  <si>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</si>
  <si>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</si>
  <si>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</si>
  <si>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</si>
  <si>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元号</t>
    <rPh sb="0" eb="2">
      <t>ゲンゴウ</t>
    </rPh>
    <phoneticPr fontId="5"/>
  </si>
  <si>
    <t>和暦</t>
    <rPh sb="0" eb="2">
      <t>ワレキ</t>
    </rPh>
    <phoneticPr fontId="5"/>
  </si>
  <si>
    <t>年</t>
    <rPh sb="0" eb="1">
      <t>ネン</t>
    </rPh>
    <phoneticPr fontId="5"/>
  </si>
  <si>
    <t>月</t>
    <rPh sb="0" eb="1">
      <t>ツキ</t>
    </rPh>
    <phoneticPr fontId="5"/>
  </si>
  <si>
    <t>日</t>
    <rPh sb="0" eb="1">
      <t>ヒ</t>
    </rPh>
    <phoneticPr fontId="5"/>
  </si>
  <si>
    <t>※該当の方のみ選択</t>
    <rPh sb="1" eb="3">
      <t>ガイトウ</t>
    </rPh>
    <rPh sb="4" eb="5">
      <t>カタ</t>
    </rPh>
    <rPh sb="7" eb="9">
      <t>センタク</t>
    </rPh>
    <phoneticPr fontId="5"/>
  </si>
  <si>
    <t>①
国保加入</t>
    <rPh sb="2" eb="4">
      <t>コクホ</t>
    </rPh>
    <rPh sb="4" eb="6">
      <t>カニュウ</t>
    </rPh>
    <phoneticPr fontId="58"/>
  </si>
  <si>
    <t>②
生年月日</t>
    <rPh sb="2" eb="4">
      <t>セイネン</t>
    </rPh>
    <rPh sb="4" eb="6">
      <t>ガッピ</t>
    </rPh>
    <phoneticPr fontId="58"/>
  </si>
  <si>
    <t>⑥
確定申告</t>
    <rPh sb="2" eb="4">
      <t>カクテイ</t>
    </rPh>
    <rPh sb="4" eb="6">
      <t>シンコク</t>
    </rPh>
    <phoneticPr fontId="58"/>
  </si>
  <si>
    <t>⑦
非自発的失業者</t>
    <rPh sb="2" eb="3">
      <t>※１</t>
    </rPh>
    <rPh sb="3" eb="6">
      <t>ジハツテキ</t>
    </rPh>
    <rPh sb="6" eb="8">
      <t>シツギョウ</t>
    </rPh>
    <rPh sb="8" eb="9">
      <t>シャ</t>
    </rPh>
    <phoneticPr fontId="58"/>
  </si>
  <si>
    <t>⑧
子ども・特別障害者等を有する者等</t>
    <phoneticPr fontId="5"/>
  </si>
  <si>
    <t>変換</t>
    <rPh sb="0" eb="2">
      <t>ヘンカン</t>
    </rPh>
    <phoneticPr fontId="5"/>
  </si>
  <si>
    <t>　</t>
  </si>
  <si>
    <t>年齢</t>
    <rPh sb="0" eb="2">
      <t>ネンレイ</t>
    </rPh>
    <phoneticPr fontId="5"/>
  </si>
  <si>
    <t>64</t>
  </si>
  <si>
    <r>
      <t>③
給与</t>
    </r>
    <r>
      <rPr>
        <b/>
        <sz val="11"/>
        <color rgb="FFFF0000"/>
        <rFont val="BIZ UDPゴシック"/>
        <family val="3"/>
        <charset val="128"/>
      </rPr>
      <t>収入</t>
    </r>
    <rPh sb="2" eb="4">
      <t>キュウヨ</t>
    </rPh>
    <rPh sb="4" eb="6">
      <t>シュウニュウ</t>
    </rPh>
    <phoneticPr fontId="58"/>
  </si>
  <si>
    <r>
      <t>④
年金</t>
    </r>
    <r>
      <rPr>
        <b/>
        <sz val="11"/>
        <color rgb="FFFF0000"/>
        <rFont val="BIZ UDPゴシック"/>
        <family val="3"/>
        <charset val="128"/>
      </rPr>
      <t>収入</t>
    </r>
    <rPh sb="2" eb="4">
      <t>ネンキン</t>
    </rPh>
    <rPh sb="4" eb="6">
      <t>シュウニュウ</t>
    </rPh>
    <phoneticPr fontId="58"/>
  </si>
  <si>
    <r>
      <t>⑤
その他</t>
    </r>
    <r>
      <rPr>
        <b/>
        <sz val="11"/>
        <color rgb="FF0070C0"/>
        <rFont val="BIZ UDPゴシック"/>
        <family val="3"/>
        <charset val="128"/>
      </rPr>
      <t>所得</t>
    </r>
    <rPh sb="4" eb="5">
      <t>タ</t>
    </rPh>
    <rPh sb="5" eb="7">
      <t>ショトク</t>
    </rPh>
    <phoneticPr fontId="58"/>
  </si>
  <si>
    <t>住民票での世帯状況</t>
    <rPh sb="0" eb="3">
      <t>ジュウミンヒョウ</t>
    </rPh>
    <rPh sb="5" eb="7">
      <t>セタイ</t>
    </rPh>
    <rPh sb="7" eb="9">
      <t>ジョウキョウ</t>
    </rPh>
    <phoneticPr fontId="58"/>
  </si>
  <si>
    <t>入力表</t>
    <rPh sb="0" eb="2">
      <t>ニュウリョク</t>
    </rPh>
    <rPh sb="2" eb="3">
      <t>ヒョウ</t>
    </rPh>
    <phoneticPr fontId="5"/>
  </si>
  <si>
    <t>以下の計算額は概算(目安)であり、正式な国保税額は納税通知書をもって決定します。</t>
    <rPh sb="0" eb="2">
      <t>イカ</t>
    </rPh>
    <rPh sb="3" eb="5">
      <t>ケイサン</t>
    </rPh>
    <rPh sb="5" eb="6">
      <t>ガク</t>
    </rPh>
    <rPh sb="7" eb="9">
      <t>ガイサン</t>
    </rPh>
    <rPh sb="10" eb="12">
      <t>メヤス</t>
    </rPh>
    <rPh sb="17" eb="19">
      <t>セイシキ</t>
    </rPh>
    <rPh sb="20" eb="22">
      <t>コクホ</t>
    </rPh>
    <rPh sb="22" eb="24">
      <t>ゼイガク</t>
    </rPh>
    <rPh sb="25" eb="27">
      <t>ノウゼイ</t>
    </rPh>
    <rPh sb="27" eb="30">
      <t>ツウチショ</t>
    </rPh>
    <rPh sb="34" eb="36">
      <t>ケッテイ</t>
    </rPh>
    <phoneticPr fontId="5"/>
  </si>
  <si>
    <t>年度途中（5月～3月）に国民健康保険の資格を取得された場合の年額は、月割で調整します。</t>
    <rPh sb="0" eb="2">
      <t>ネンド</t>
    </rPh>
    <rPh sb="2" eb="4">
      <t>トチュウ</t>
    </rPh>
    <rPh sb="6" eb="7">
      <t>ガツ</t>
    </rPh>
    <rPh sb="9" eb="10">
      <t>ガツ</t>
    </rPh>
    <rPh sb="12" eb="14">
      <t>コクミン</t>
    </rPh>
    <rPh sb="14" eb="16">
      <t>ケンコウ</t>
    </rPh>
    <rPh sb="16" eb="18">
      <t>ホケン</t>
    </rPh>
    <rPh sb="19" eb="21">
      <t>シカク</t>
    </rPh>
    <rPh sb="22" eb="24">
      <t>シュトク</t>
    </rPh>
    <rPh sb="27" eb="29">
      <t>バアイ</t>
    </rPh>
    <rPh sb="30" eb="32">
      <t>ネンガク</t>
    </rPh>
    <rPh sb="34" eb="36">
      <t>ツキワリ</t>
    </rPh>
    <rPh sb="37" eb="39">
      <t>チョウセイ</t>
    </rPh>
    <phoneticPr fontId="5"/>
  </si>
  <si>
    <t>納税の回数は、加入月数よりも原則少ない(後払い)ため、脱退した翌月以降も精算額が発生する場合があります。</t>
    <rPh sb="0" eb="2">
      <t>ノウゼイ</t>
    </rPh>
    <rPh sb="3" eb="5">
      <t>カイスウ</t>
    </rPh>
    <rPh sb="7" eb="9">
      <t>カニュウ</t>
    </rPh>
    <rPh sb="9" eb="11">
      <t>ツキスウ</t>
    </rPh>
    <rPh sb="14" eb="16">
      <t>ゲンソク</t>
    </rPh>
    <rPh sb="16" eb="17">
      <t>スク</t>
    </rPh>
    <rPh sb="20" eb="21">
      <t>アト</t>
    </rPh>
    <rPh sb="21" eb="22">
      <t>バラ</t>
    </rPh>
    <rPh sb="27" eb="29">
      <t>ダッタイ</t>
    </rPh>
    <rPh sb="31" eb="33">
      <t>ヨクゲツ</t>
    </rPh>
    <rPh sb="33" eb="35">
      <t>イコウ</t>
    </rPh>
    <rPh sb="36" eb="39">
      <t>セイサンガク</t>
    </rPh>
    <rPh sb="40" eb="42">
      <t>ハッセイ</t>
    </rPh>
    <rPh sb="44" eb="46">
      <t>バアイ</t>
    </rPh>
    <phoneticPr fontId="5"/>
  </si>
  <si>
    <t>納税は、1期(7月)～9期(翌年3月)での支払いが基本で、年度途中に加入申請した場合は原則その翌月以降～9期までとします。</t>
    <rPh sb="0" eb="2">
      <t>ノウゼイ</t>
    </rPh>
    <rPh sb="5" eb="6">
      <t>キ</t>
    </rPh>
    <rPh sb="8" eb="9">
      <t>ガツ</t>
    </rPh>
    <rPh sb="12" eb="13">
      <t>キ</t>
    </rPh>
    <rPh sb="14" eb="16">
      <t>ヨクネン</t>
    </rPh>
    <rPh sb="17" eb="18">
      <t>ガツ</t>
    </rPh>
    <rPh sb="21" eb="23">
      <t>シハラ</t>
    </rPh>
    <rPh sb="25" eb="27">
      <t>キホン</t>
    </rPh>
    <rPh sb="29" eb="31">
      <t>ネンド</t>
    </rPh>
    <rPh sb="31" eb="33">
      <t>トチュウ</t>
    </rPh>
    <rPh sb="34" eb="36">
      <t>カニュウ</t>
    </rPh>
    <rPh sb="36" eb="38">
      <t>シンセイ</t>
    </rPh>
    <rPh sb="40" eb="42">
      <t>バアイ</t>
    </rPh>
    <rPh sb="43" eb="45">
      <t>ゲンソク</t>
    </rPh>
    <rPh sb="47" eb="49">
      <t>ヨクゲツ</t>
    </rPh>
    <rPh sb="49" eb="51">
      <t>イコウ</t>
    </rPh>
    <rPh sb="53" eb="54">
      <t>キ</t>
    </rPh>
    <phoneticPr fontId="5"/>
  </si>
  <si>
    <t>納税義務者は、被保険者の属する世帯の世帯主です。</t>
    <rPh sb="0" eb="2">
      <t>ノウゼイ</t>
    </rPh>
    <rPh sb="2" eb="5">
      <t>ギムシャ</t>
    </rPh>
    <rPh sb="7" eb="11">
      <t>ヒホケンシャ</t>
    </rPh>
    <rPh sb="12" eb="13">
      <t>ゾク</t>
    </rPh>
    <rPh sb="15" eb="17">
      <t>セタイ</t>
    </rPh>
    <rPh sb="18" eb="21">
      <t>セタイヌシ</t>
    </rPh>
    <phoneticPr fontId="5"/>
  </si>
  <si>
    <t>三田市国民健康保険税　－税額概算表－</t>
    <rPh sb="0" eb="3">
      <t>サンダシ</t>
    </rPh>
    <rPh sb="14" eb="16">
      <t>ガイサン</t>
    </rPh>
    <phoneticPr fontId="5"/>
  </si>
  <si>
    <r>
      <t>※入力内容は</t>
    </r>
    <r>
      <rPr>
        <b/>
        <u/>
        <sz val="11"/>
        <rFont val="ＭＳ Ｐゴシック"/>
        <family val="3"/>
        <charset val="128"/>
        <scheme val="minor"/>
      </rPr>
      <t>「計算結果シート」</t>
    </r>
    <r>
      <rPr>
        <u/>
        <sz val="11"/>
        <rFont val="ＭＳ Ｐゴシック"/>
        <family val="3"/>
        <charset val="128"/>
        <scheme val="minor"/>
      </rPr>
      <t>に反映されます。</t>
    </r>
    <rPh sb="1" eb="3">
      <t>ニュウリョク</t>
    </rPh>
    <rPh sb="3" eb="5">
      <t>ナイヨウ</t>
    </rPh>
    <rPh sb="7" eb="9">
      <t>ケイサン</t>
    </rPh>
    <rPh sb="9" eb="11">
      <t>ケッカ</t>
    </rPh>
    <rPh sb="16" eb="18">
      <t>ハンエイ</t>
    </rPh>
    <phoneticPr fontId="5"/>
  </si>
  <si>
    <r>
      <t xml:space="preserve">下記の内容を必ずご確認いただき、上記の表へ世帯の収入等を入力いただくと、おおよその年間保険税と１月あたりの月額保険税額(１回(期)あたりの保険税額とは異なります）が「計算結果シート」に反映されます。
</t>
    </r>
    <r>
      <rPr>
        <b/>
        <sz val="11"/>
        <color rgb="FFFF0000"/>
        <rFont val="HG丸ｺﾞｼｯｸM-PRO"/>
        <family val="3"/>
        <charset val="128"/>
      </rPr>
      <t xml:space="preserve">※結果はあくまでも試算（目安）ですので、その他の条件により国保税が大きく増減する可能性があります。
</t>
    </r>
    <rPh sb="0" eb="2">
      <t>カキ</t>
    </rPh>
    <rPh sb="3" eb="5">
      <t>ナイヨウ</t>
    </rPh>
    <rPh sb="6" eb="7">
      <t>カナラ</t>
    </rPh>
    <rPh sb="9" eb="11">
      <t>カクニン</t>
    </rPh>
    <rPh sb="16" eb="18">
      <t>ジョウキ</t>
    </rPh>
    <rPh sb="19" eb="20">
      <t>ヒョウ</t>
    </rPh>
    <rPh sb="21" eb="23">
      <t>セタイ</t>
    </rPh>
    <rPh sb="24" eb="26">
      <t>シュウニュウ</t>
    </rPh>
    <rPh sb="26" eb="27">
      <t>トウ</t>
    </rPh>
    <rPh sb="28" eb="30">
      <t>ニュウリョク</t>
    </rPh>
    <rPh sb="41" eb="43">
      <t>ネンカン</t>
    </rPh>
    <rPh sb="48" eb="49">
      <t>ツキ</t>
    </rPh>
    <rPh sb="53" eb="55">
      <t>ゲツガク</t>
    </rPh>
    <rPh sb="83" eb="85">
      <t>ケイサン</t>
    </rPh>
    <rPh sb="85" eb="87">
      <t>ケッカ</t>
    </rPh>
    <rPh sb="92" eb="94">
      <t>ハンエイ</t>
    </rPh>
    <phoneticPr fontId="5"/>
  </si>
  <si>
    <t>未就
学児</t>
    <rPh sb="0" eb="2">
      <t>ミシュウ</t>
    </rPh>
    <rPh sb="3" eb="4">
      <t>マナブ</t>
    </rPh>
    <rPh sb="4" eb="5">
      <t>ジ</t>
    </rPh>
    <phoneticPr fontId="5"/>
  </si>
  <si>
    <t xml:space="preserve"> 未就学児均等割軽減</t>
    <rPh sb="1" eb="5">
      <t>ミシュウガクジ</t>
    </rPh>
    <rPh sb="5" eb="10">
      <t>キントウワリケイゲン</t>
    </rPh>
    <phoneticPr fontId="5"/>
  </si>
  <si>
    <t>未</t>
  </si>
  <si>
    <t>別表第５　年末調整等のための給与所得控除後の給与等の金額の表（第28条、第190条関係）</t>
    <phoneticPr fontId="5"/>
  </si>
  <si>
    <t>令和8年度三田市国民健康保険税試算(簡易計算)</t>
    <rPh sb="0" eb="2">
      <t>レイワ</t>
    </rPh>
    <rPh sb="3" eb="5">
      <t>ネンド</t>
    </rPh>
    <rPh sb="5" eb="8">
      <t>サンダシ</t>
    </rPh>
    <rPh sb="8" eb="10">
      <t>コクミン</t>
    </rPh>
    <rPh sb="10" eb="12">
      <t>ケンコウ</t>
    </rPh>
    <rPh sb="12" eb="14">
      <t>ホケン</t>
    </rPh>
    <rPh sb="14" eb="15">
      <t>ゼイ</t>
    </rPh>
    <rPh sb="15" eb="17">
      <t>シサン</t>
    </rPh>
    <rPh sb="18" eb="20">
      <t>カンイ</t>
    </rPh>
    <rPh sb="20" eb="22">
      <t>ケイサン</t>
    </rPh>
    <phoneticPr fontId="58"/>
  </si>
  <si>
    <r>
      <t>（４）こども分</t>
    </r>
    <r>
      <rPr>
        <sz val="9"/>
        <rFont val="ＭＳ Ｐゴシック"/>
        <family val="3"/>
        <charset val="128"/>
      </rPr>
      <t>　　※子ども・子育て支援金分</t>
    </r>
    <rPh sb="6" eb="7">
      <t>ブン</t>
    </rPh>
    <rPh sb="10" eb="11">
      <t>コ</t>
    </rPh>
    <rPh sb="14" eb="16">
      <t>コソダ</t>
    </rPh>
    <rPh sb="17" eb="19">
      <t>シエン</t>
    </rPh>
    <rPh sb="19" eb="20">
      <t>キン</t>
    </rPh>
    <rPh sb="20" eb="21">
      <t>ブン</t>
    </rPh>
    <phoneticPr fontId="5"/>
  </si>
  <si>
    <t>こども分</t>
    <rPh sb="3" eb="4">
      <t>ブン</t>
    </rPh>
    <phoneticPr fontId="5"/>
  </si>
  <si>
    <r>
      <t>国民健康保険税額
(</t>
    </r>
    <r>
      <rPr>
        <sz val="10"/>
        <rFont val="HGP創英角ｺﾞｼｯｸUB"/>
        <family val="3"/>
        <charset val="128"/>
      </rPr>
      <t>１)＋(２)＋(３)＋(４)</t>
    </r>
    <rPh sb="0" eb="2">
      <t>コクミン</t>
    </rPh>
    <rPh sb="2" eb="4">
      <t>ケンコウ</t>
    </rPh>
    <rPh sb="4" eb="6">
      <t>ホケン</t>
    </rPh>
    <rPh sb="6" eb="8">
      <t>ゼイガク</t>
    </rPh>
    <phoneticPr fontId="5"/>
  </si>
  <si>
    <t>人</t>
    <phoneticPr fontId="5"/>
  </si>
  <si>
    <t>介護該当者数</t>
    <phoneticPr fontId="5"/>
  </si>
  <si>
    <t>こども該当者数</t>
    <rPh sb="3" eb="5">
      <t>ガイトウ</t>
    </rPh>
    <rPh sb="5" eb="6">
      <t>シャ</t>
    </rPh>
    <rPh sb="6" eb="7">
      <t>スウ</t>
    </rPh>
    <phoneticPr fontId="5"/>
  </si>
  <si>
    <t>子供</t>
    <rPh sb="0" eb="2">
      <t>コドモ</t>
    </rPh>
    <phoneticPr fontId="5"/>
  </si>
  <si>
    <t>★加入のお手続きは、本庁1階の⑧番窓口（国保医療課）で
☎079-559-5050　📠559-2636</t>
    <rPh sb="1" eb="3">
      <t>カニュウ</t>
    </rPh>
    <rPh sb="5" eb="7">
      <t>テツヅ</t>
    </rPh>
    <rPh sb="10" eb="12">
      <t>ホンチョウ</t>
    </rPh>
    <rPh sb="13" eb="14">
      <t>カイ</t>
    </rPh>
    <rPh sb="16" eb="17">
      <t>バン</t>
    </rPh>
    <rPh sb="17" eb="19">
      <t>マドグチ</t>
    </rPh>
    <rPh sb="20" eb="22">
      <t>コクホ</t>
    </rPh>
    <rPh sb="22" eb="24">
      <t>イリョウ</t>
    </rPh>
    <rPh sb="24" eb="25">
      <t>カ</t>
    </rPh>
    <phoneticPr fontId="5"/>
  </si>
  <si>
    <t>※白または薄い色のセルに入力してください。</t>
    <phoneticPr fontId="5"/>
  </si>
  <si>
    <t>特定世帯減額</t>
    <rPh sb="0" eb="2">
      <t>トクテイ</t>
    </rPh>
    <rPh sb="2" eb="4">
      <t>セタイ</t>
    </rPh>
    <rPh sb="4" eb="6">
      <t>ゲンガク</t>
    </rPh>
    <phoneticPr fontId="5"/>
  </si>
  <si>
    <t>旧被扶養減免</t>
    <rPh sb="0" eb="4">
      <t>キュウヒフヨウ</t>
    </rPh>
    <rPh sb="4" eb="6">
      <t>ゲンメン</t>
    </rPh>
    <phoneticPr fontId="5"/>
  </si>
  <si>
    <t>限度額超過額</t>
    <rPh sb="0" eb="3">
      <t>ゲンドガク</t>
    </rPh>
    <rPh sb="3" eb="5">
      <t>チョウカ</t>
    </rPh>
    <rPh sb="5" eb="6">
      <t>ガク</t>
    </rPh>
    <phoneticPr fontId="5"/>
  </si>
  <si>
    <t>半額</t>
    <rPh sb="0" eb="2">
      <t>ハンガク</t>
    </rPh>
    <phoneticPr fontId="5"/>
  </si>
  <si>
    <t>4分の1</t>
    <rPh sb="1" eb="2">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</si>
</sst>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77" formatCode="#,##0.00_ "/>
    <numFmt numFmtId="178" formatCode="#,##0_);[Red]\(#,##0\)"/>
    <numFmt numFmtId="179" formatCode="[$-411]ge\.m\.d;@"/>
    <numFmt numFmtId="180" formatCode="#,##0_ ;[Red]\-#,##0\ "/>
    <numFmt numFmtId="181" formatCode="#,##0.0_ ;[Red]\-#,##0.0\ "/>
    <numFmt numFmtId="182" formatCode="#,##0_ &quot;円&quot;"/>
    <numFmt numFmtId="183" formatCode="#,##0;&quot;△ &quot;#,##0"/>
    <numFmt numFmtId="184" formatCode="&quot;¥&quot;#,##0_);[Red]\(&quot;¥&quot;#,##0\)"/>
    <numFmt numFmtId="185" formatCode="#"/>
    <numFmt numFmtId="186" formatCode="#,##0&quot;円&quot;"/>
  </numFmts>
  <fonts count="8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name val="HGS創英角ｺﾞｼｯｸUB"/>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8"/>
      <name val="ＭＳ Ｐゴシック"/>
      <family val="3"/>
      <charset val="128"/>
    </font>
    <font>
      <sz val="10"/>
      <color indexed="12"/>
      <name val="ＭＳ Ｐゴシック"/>
      <family val="3"/>
      <charset val="128"/>
    </font>
    <font>
      <sz val="12"/>
      <color indexed="12"/>
      <name val="ＭＳ Ｐゴシック"/>
      <family val="3"/>
      <charset val="128"/>
    </font>
    <font>
      <sz val="11"/>
      <color indexed="10"/>
      <name val="ＭＳ Ｐゴシック"/>
      <family val="3"/>
      <charset val="128"/>
    </font>
    <font>
      <sz val="9"/>
      <color indexed="81"/>
      <name val="ＭＳ Ｐゴシック"/>
      <family val="3"/>
      <charset val="128"/>
    </font>
    <font>
      <sz val="8.5"/>
      <name val="ＭＳ Ｐゴシック"/>
      <family val="3"/>
      <charset val="128"/>
    </font>
    <font>
      <b/>
      <sz val="11"/>
      <color indexed="12"/>
      <name val="ＭＳ Ｐゴシック"/>
      <family val="3"/>
      <charset val="128"/>
    </font>
    <font>
      <b/>
      <sz val="11"/>
      <name val="ＭＳ Ｐゴシック"/>
      <family val="3"/>
      <charset val="128"/>
    </font>
    <font>
      <sz val="10"/>
      <color indexed="81"/>
      <name val="ＭＳ Ｐゴシック"/>
      <family val="3"/>
      <charset val="128"/>
    </font>
    <font>
      <b/>
      <sz val="11"/>
      <color indexed="17"/>
      <name val="ＭＳ Ｐゴシック"/>
      <family val="3"/>
      <charset val="128"/>
    </font>
    <font>
      <sz val="9.5"/>
      <name val="ＭＳ Ｐゴシック"/>
      <family val="3"/>
      <charset val="128"/>
    </font>
    <font>
      <sz val="12"/>
      <name val="HGP創英角ｺﾞｼｯｸUB"/>
      <family val="3"/>
      <charset val="128"/>
    </font>
    <font>
      <sz val="10"/>
      <name val="HGP創英角ｺﾞｼｯｸUB"/>
      <family val="3"/>
      <charset val="128"/>
    </font>
    <font>
      <sz val="8"/>
      <name val="HGP創英角ｺﾞｼｯｸUB"/>
      <family val="3"/>
      <charset val="128"/>
    </font>
    <font>
      <sz val="9.5"/>
      <color indexed="12"/>
      <name val="ＭＳ Ｐゴシック"/>
      <family val="3"/>
      <charset val="128"/>
    </font>
    <font>
      <sz val="11"/>
      <color indexed="17"/>
      <name val="ＭＳ Ｐゴシック"/>
      <family val="3"/>
      <charset val="128"/>
    </font>
    <font>
      <sz val="10"/>
      <color indexed="17"/>
      <name val="ＭＳ Ｐゴシック"/>
      <family val="3"/>
      <charset val="128"/>
    </font>
    <font>
      <b/>
      <sz val="11"/>
      <color indexed="10"/>
      <name val="ＭＳ Ｐゴシック"/>
      <family val="3"/>
      <charset val="128"/>
    </font>
    <font>
      <sz val="11"/>
      <name val="ＭＳ Ｐゴシック"/>
      <family val="3"/>
      <charset val="128"/>
    </font>
    <font>
      <sz val="14"/>
      <color indexed="12"/>
      <name val="HGS創英角ｺﾞｼｯｸUB"/>
      <family val="3"/>
      <charset val="128"/>
    </font>
    <font>
      <b/>
      <sz val="7"/>
      <name val="ＭＳ Ｐゴシック"/>
      <family val="3"/>
      <charset val="128"/>
    </font>
    <font>
      <sz val="14"/>
      <name val="HG創英角ｺﾞｼｯｸUB"/>
      <family val="3"/>
      <charset val="128"/>
    </font>
    <font>
      <sz val="9"/>
      <color indexed="14"/>
      <name val="HGP創英角ｺﾞｼｯｸUB"/>
      <family val="3"/>
      <charset val="128"/>
    </font>
    <font>
      <b/>
      <sz val="9"/>
      <color indexed="14"/>
      <name val="HGP創英角ｺﾞｼｯｸUB"/>
      <family val="3"/>
      <charset val="128"/>
    </font>
    <font>
      <sz val="10"/>
      <name val="HGS創英角ｺﾞｼｯｸUB"/>
      <family val="3"/>
      <charset val="128"/>
    </font>
    <font>
      <u/>
      <sz val="10"/>
      <color indexed="12"/>
      <name val="ＭＳ Ｐゴシック"/>
      <family val="3"/>
      <charset val="128"/>
    </font>
    <font>
      <b/>
      <sz val="9"/>
      <color indexed="14"/>
      <name val="ＭＳ Ｐゴシック"/>
      <family val="3"/>
      <charset val="128"/>
    </font>
    <font>
      <sz val="9"/>
      <color indexed="14"/>
      <name val="ＭＳ Ｐゴシック"/>
      <family val="3"/>
      <charset val="128"/>
    </font>
    <font>
      <b/>
      <sz val="10"/>
      <color indexed="14"/>
      <name val="ＭＳ Ｐゴシック"/>
      <family val="3"/>
      <charset val="128"/>
    </font>
    <font>
      <sz val="14"/>
      <name val="ＭＳ Ｐゴシック"/>
      <family val="3"/>
      <charset val="128"/>
    </font>
    <font>
      <u/>
      <sz val="12"/>
      <name val="ＭＳ Ｐゴシック"/>
      <family val="3"/>
      <charset val="128"/>
    </font>
    <font>
      <sz val="18"/>
      <name val="HGS創英角ｺﾞｼｯｸUB"/>
      <family val="3"/>
      <charset val="128"/>
    </font>
    <font>
      <sz val="18"/>
      <color indexed="12"/>
      <name val="HGS創英角ｺﾞｼｯｸUB"/>
      <family val="3"/>
      <charset val="128"/>
    </font>
    <font>
      <sz val="6"/>
      <name val="ＭＳ Ｐゴシック"/>
      <family val="3"/>
      <charset val="128"/>
    </font>
    <font>
      <sz val="11"/>
      <color rgb="FFFF0000"/>
      <name val="ＭＳ Ｐゴシック"/>
      <family val="3"/>
      <charset val="128"/>
    </font>
    <font>
      <b/>
      <sz val="11"/>
      <color rgb="FFFF0000"/>
      <name val="ＭＳ Ｐゴシック"/>
      <family val="3"/>
      <charset val="128"/>
    </font>
    <font>
      <sz val="9"/>
      <color rgb="FF0000FF"/>
      <name val="ＭＳ Ｐゴシック"/>
      <family val="3"/>
      <charset val="128"/>
    </font>
    <font>
      <b/>
      <sz val="11"/>
      <color rgb="FF0000FF"/>
      <name val="ＭＳ Ｐゴシック"/>
      <family val="3"/>
      <charset val="128"/>
    </font>
    <font>
      <b/>
      <sz val="18"/>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b/>
      <sz val="14"/>
      <color rgb="FFFF0000"/>
      <name val="ＭＳ Ｐゴシック"/>
      <family val="3"/>
      <charset val="128"/>
    </font>
    <font>
      <b/>
      <sz val="9"/>
      <color rgb="FFFF00FF"/>
      <name val="ＭＳ Ｐゴシック"/>
      <family val="3"/>
      <charset val="128"/>
    </font>
    <font>
      <b/>
      <sz val="10"/>
      <color rgb="FF800080"/>
      <name val="HG創英角ﾎﾟｯﾌﾟ体"/>
      <family val="3"/>
      <charset val="128"/>
    </font>
    <font>
      <b/>
      <sz val="11"/>
      <color rgb="FFFF0000"/>
      <name val="HGS創英角ｺﾞｼｯｸUB"/>
      <family val="3"/>
      <charset val="128"/>
    </font>
    <font>
      <sz val="11"/>
      <color rgb="FF000000"/>
      <name val="HGS創英角ｺﾞｼｯｸUB"/>
      <family val="3"/>
      <charset val="128"/>
    </font>
    <font>
      <sz val="18"/>
      <name val="ＭＳ Ｐゴシック"/>
      <family val="3"/>
      <charset val="128"/>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b/>
      <sz val="11"/>
      <color theme="1"/>
      <name val="HG丸ｺﾞｼｯｸM-PRO"/>
      <family val="3"/>
      <charset val="128"/>
    </font>
    <font>
      <b/>
      <sz val="14"/>
      <color theme="1"/>
      <name val="ＭＳ ゴシック"/>
      <family val="3"/>
      <charset val="128"/>
    </font>
    <font>
      <b/>
      <sz val="11"/>
      <color theme="1"/>
      <name val="BIZ UDPゴシック"/>
      <family val="3"/>
      <charset val="128"/>
    </font>
    <font>
      <b/>
      <sz val="9"/>
      <color theme="1"/>
      <name val="BIZ UDPゴシック"/>
      <family val="3"/>
      <charset val="128"/>
    </font>
    <font>
      <b/>
      <sz val="11"/>
      <color rgb="FFFF0000"/>
      <name val="HG丸ｺﾞｼｯｸM-PRO"/>
      <family val="3"/>
      <charset val="128"/>
    </font>
    <font>
      <b/>
      <sz val="11"/>
      <color rgb="FFFF0000"/>
      <name val="ＭＳ Ｐゴシック"/>
      <family val="3"/>
      <charset val="128"/>
      <scheme val="minor"/>
    </font>
    <font>
      <sz val="16"/>
      <name val="HGS創英角ｺﾞｼｯｸUB"/>
      <family val="3"/>
      <charset val="128"/>
    </font>
    <font>
      <sz val="11"/>
      <color theme="1"/>
      <name val="BIZ UDPゴシック"/>
      <family val="3"/>
      <charset val="128"/>
    </font>
    <font>
      <b/>
      <u/>
      <sz val="11"/>
      <name val="ＭＳ Ｐゴシック"/>
      <family val="3"/>
      <charset val="128"/>
      <scheme val="minor"/>
    </font>
    <font>
      <b/>
      <sz val="11"/>
      <color rgb="FFFF0000"/>
      <name val="BIZ UDPゴシック"/>
      <family val="3"/>
      <charset val="128"/>
    </font>
    <font>
      <b/>
      <sz val="11"/>
      <color rgb="FF0070C0"/>
      <name val="BIZ UDPゴシック"/>
      <family val="3"/>
      <charset val="128"/>
    </font>
    <font>
      <b/>
      <sz val="12"/>
      <color theme="1"/>
      <name val="ＭＳ ゴシック"/>
      <family val="3"/>
      <charset val="128"/>
    </font>
    <font>
      <sz val="10"/>
      <color rgb="FFFF0000"/>
      <name val="ＭＳ Ｐゴシック"/>
      <family val="3"/>
      <charset val="128"/>
    </font>
    <font>
      <sz val="9.5"/>
      <color rgb="FFFF0000"/>
      <name val="ＭＳ Ｐゴシック"/>
      <family val="3"/>
      <charset val="128"/>
    </font>
    <font>
      <u/>
      <sz val="11"/>
      <name val="ＭＳ Ｐゴシック"/>
      <family val="3"/>
      <charset val="128"/>
      <scheme val="minor"/>
    </font>
    <font>
      <b/>
      <sz val="11"/>
      <color rgb="FFC00000"/>
      <name val="ＭＳ Ｐゴシック"/>
      <family val="3"/>
      <charset val="128"/>
    </font>
    <font>
      <sz val="11"/>
      <color indexed="81"/>
      <name val="MS P ゴシック"/>
      <family val="3"/>
      <charset val="128"/>
    </font>
    <font>
      <sz val="11"/>
      <color theme="1"/>
      <name val="ＭＳ Ｐゴシック"/>
      <family val="3"/>
      <charset val="128"/>
    </font>
    <font>
      <b/>
      <sz val="10"/>
      <color rgb="FFC00000"/>
      <name val="ＭＳ Ｐゴシック"/>
      <family val="3"/>
      <charset val="128"/>
    </font>
  </fonts>
  <fills count="23">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indexed="43"/>
        <bgColor indexed="64"/>
      </patternFill>
    </fill>
    <fill>
      <patternFill patternType="solid">
        <fgColor indexed="22"/>
        <bgColor indexed="9"/>
      </patternFill>
    </fill>
    <fill>
      <patternFill patternType="solid">
        <fgColor indexed="44"/>
        <bgColor indexed="64"/>
      </patternFill>
    </fill>
    <fill>
      <patternFill patternType="solid">
        <fgColor indexed="4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99FF66"/>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DD9C4"/>
        <bgColor indexed="64"/>
      </patternFill>
    </fill>
    <fill>
      <patternFill patternType="solid">
        <fgColor rgb="FFDCE6F1"/>
        <bgColor indexed="64"/>
      </patternFill>
    </fill>
  </fills>
  <borders count="17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double">
        <color indexed="64"/>
      </bottom>
      <diagonal/>
    </border>
    <border>
      <left style="hair">
        <color indexed="8"/>
      </left>
      <right style="thin">
        <color indexed="8"/>
      </right>
      <top style="thin">
        <color indexed="8"/>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style="hair">
        <color indexed="8"/>
      </right>
      <top/>
      <bottom style="double">
        <color indexed="64"/>
      </bottom>
      <diagonal/>
    </border>
    <border>
      <left style="hair">
        <color indexed="8"/>
      </left>
      <right style="hair">
        <color indexed="8"/>
      </right>
      <top/>
      <bottom style="double">
        <color indexed="64"/>
      </bottom>
      <diagonal/>
    </border>
    <border>
      <left style="thin">
        <color indexed="8"/>
      </left>
      <right style="hair">
        <color indexed="8"/>
      </right>
      <top style="double">
        <color indexed="64"/>
      </top>
      <bottom style="thin">
        <color indexed="8"/>
      </bottom>
      <diagonal/>
    </border>
    <border>
      <left/>
      <right style="hair">
        <color indexed="8"/>
      </right>
      <top style="double">
        <color indexed="64"/>
      </top>
      <bottom style="thin">
        <color indexed="8"/>
      </bottom>
      <diagonal/>
    </border>
    <border>
      <left style="hair">
        <color indexed="8"/>
      </left>
      <right style="thin">
        <color indexed="8"/>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8"/>
      </left>
      <right/>
      <top style="thin">
        <color indexed="8"/>
      </top>
      <bottom style="thin">
        <color indexed="8"/>
      </bottom>
      <diagonal/>
    </border>
    <border>
      <left style="medium">
        <color indexed="64"/>
      </left>
      <right/>
      <top/>
      <bottom style="thin">
        <color indexed="64"/>
      </bottom>
      <diagonal/>
    </border>
    <border>
      <left style="hair">
        <color indexed="64"/>
      </left>
      <right style="thin">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style="hair">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bottom style="double">
        <color indexed="64"/>
      </bottom>
      <diagonal/>
    </border>
    <border>
      <left style="hair">
        <color indexed="64"/>
      </left>
      <right/>
      <top/>
      <bottom/>
      <diagonal/>
    </border>
    <border>
      <left style="hair">
        <color indexed="64"/>
      </left>
      <right/>
      <top/>
      <bottom style="thin">
        <color indexed="64"/>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8"/>
      </left>
      <right style="thin">
        <color indexed="8"/>
      </right>
      <top/>
      <bottom style="double">
        <color indexed="64"/>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64"/>
      </left>
      <right style="thin">
        <color indexed="64"/>
      </right>
      <top style="hair">
        <color indexed="64"/>
      </top>
      <bottom/>
      <diagonal/>
    </border>
    <border diagonalDown="1">
      <left/>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left style="hair">
        <color indexed="64"/>
      </left>
      <right style="thin">
        <color indexed="64"/>
      </right>
      <top/>
      <bottom style="hair">
        <color indexed="64"/>
      </bottom>
      <diagonal/>
    </border>
    <border diagonalDown="1">
      <left style="hair">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hair">
        <color indexed="64"/>
      </left>
      <right style="thick">
        <color auto="1"/>
      </right>
      <top style="thin">
        <color indexed="64"/>
      </top>
      <bottom style="thin">
        <color indexed="64"/>
      </bottom>
      <diagonal/>
    </border>
    <border>
      <left style="hair">
        <color auto="1"/>
      </left>
      <right style="thin">
        <color indexed="64"/>
      </right>
      <top style="thin">
        <color auto="1"/>
      </top>
      <bottom/>
      <diagonal/>
    </border>
    <border>
      <left style="hair">
        <color auto="1"/>
      </left>
      <right style="thin">
        <color indexed="64"/>
      </right>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style="hair">
        <color auto="1"/>
      </right>
      <top/>
      <bottom style="thin">
        <color auto="1"/>
      </bottom>
      <diagonal/>
    </border>
    <border>
      <left/>
      <right/>
      <top style="thin">
        <color indexed="64"/>
      </top>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uble">
        <color indexed="64"/>
      </top>
      <bottom/>
      <diagonal/>
    </border>
    <border diagonalDown="1">
      <left/>
      <right style="hair">
        <color indexed="64"/>
      </right>
      <top style="thin">
        <color indexed="64"/>
      </top>
      <bottom style="thin">
        <color indexed="64"/>
      </bottom>
      <diagonal style="thin">
        <color indexed="64"/>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hair">
        <color indexed="64"/>
      </right>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auto="1"/>
      </top>
      <bottom style="thin">
        <color auto="1"/>
      </bottom>
      <diagonal/>
    </border>
  </borders>
  <cellStyleXfs count="4">
    <xf numFmtId="0" fontId="0" fillId="0" borderId="0"/>
    <xf numFmtId="9" fontId="4" fillId="0" borderId="0" applyFont="0" applyFill="0" applyBorder="0" applyAlignment="0" applyProtection="0"/>
    <xf numFmtId="38" fontId="4" fillId="0" borderId="0" applyFont="0" applyFill="0" applyBorder="0" applyAlignment="0" applyProtection="0"/>
    <xf numFmtId="0" fontId="3" fillId="0" borderId="0">
      <alignment vertical="center"/>
    </xf>
  </cellStyleXfs>
  <cellXfs count="795">
    <xf numFmtId="0" fontId="0" fillId="0" borderId="0" xfId="0"/>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0" fillId="0" borderId="3" xfId="0" applyBorder="1" applyAlignment="1">
      <alignment vertical="center"/>
    </xf>
    <xf numFmtId="0" fontId="0" fillId="0" borderId="0" xfId="0" applyFill="1" applyAlignment="1">
      <alignmen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Border="1" applyAlignment="1">
      <alignment horizontal="center" vertical="center"/>
    </xf>
    <xf numFmtId="0" fontId="0" fillId="0" borderId="16" xfId="0" applyFill="1" applyBorder="1" applyAlignment="1">
      <alignment vertical="center"/>
    </xf>
    <xf numFmtId="0" fontId="0" fillId="0" borderId="5" xfId="0" applyBorder="1" applyAlignment="1">
      <alignment horizontal="center" vertical="center"/>
    </xf>
    <xf numFmtId="0" fontId="0" fillId="0" borderId="6" xfId="0" applyFill="1" applyBorder="1" applyAlignment="1">
      <alignment vertical="center"/>
    </xf>
    <xf numFmtId="0" fontId="4" fillId="0" borderId="0" xfId="0" applyFont="1" applyFill="1" applyAlignment="1">
      <alignment vertical="center"/>
    </xf>
    <xf numFmtId="178" fontId="4" fillId="0" borderId="0" xfId="0" applyNumberFormat="1" applyFont="1" applyAlignment="1">
      <alignment vertical="center"/>
    </xf>
    <xf numFmtId="178" fontId="4" fillId="0" borderId="0" xfId="0" applyNumberFormat="1" applyFont="1" applyAlignment="1">
      <alignment horizontal="center" vertical="center"/>
    </xf>
    <xf numFmtId="178" fontId="9" fillId="0" borderId="0" xfId="0" applyNumberFormat="1" applyFont="1" applyAlignment="1">
      <alignment vertical="center"/>
    </xf>
    <xf numFmtId="178" fontId="9" fillId="0" borderId="18" xfId="0" applyNumberFormat="1" applyFont="1" applyBorder="1" applyAlignment="1">
      <alignment horizontal="center" vertical="center" wrapText="1"/>
    </xf>
    <xf numFmtId="178" fontId="9" fillId="0" borderId="19" xfId="0" applyNumberFormat="1" applyFont="1" applyBorder="1" applyAlignment="1">
      <alignment horizontal="center" vertical="center" wrapText="1"/>
    </xf>
    <xf numFmtId="178" fontId="9" fillId="0" borderId="20" xfId="0" applyNumberFormat="1" applyFont="1" applyBorder="1" applyAlignment="1">
      <alignment vertical="center" wrapText="1"/>
    </xf>
    <xf numFmtId="178" fontId="9" fillId="0" borderId="21" xfId="0" applyNumberFormat="1" applyFont="1" applyBorder="1" applyAlignment="1">
      <alignment vertical="center" wrapText="1"/>
    </xf>
    <xf numFmtId="178" fontId="9" fillId="0" borderId="22" xfId="0" applyNumberFormat="1" applyFont="1" applyBorder="1" applyAlignment="1">
      <alignment vertical="center" wrapText="1"/>
    </xf>
    <xf numFmtId="178" fontId="9" fillId="0" borderId="23" xfId="0" applyNumberFormat="1" applyFont="1" applyBorder="1" applyAlignment="1">
      <alignment vertical="center" wrapText="1"/>
    </xf>
    <xf numFmtId="178" fontId="9" fillId="0" borderId="24" xfId="0" applyNumberFormat="1" applyFont="1" applyBorder="1" applyAlignment="1">
      <alignment vertical="center" wrapText="1"/>
    </xf>
    <xf numFmtId="178" fontId="9" fillId="0" borderId="25" xfId="0" applyNumberFormat="1" applyFont="1" applyBorder="1" applyAlignment="1">
      <alignment horizontal="left" vertical="center" wrapText="1"/>
    </xf>
    <xf numFmtId="178" fontId="9" fillId="0" borderId="25" xfId="0" applyNumberFormat="1" applyFont="1" applyBorder="1" applyAlignment="1">
      <alignment vertical="center" wrapText="1"/>
    </xf>
    <xf numFmtId="178" fontId="9" fillId="0" borderId="0" xfId="0" applyNumberFormat="1" applyFont="1" applyAlignment="1">
      <alignment horizontal="left" vertical="center"/>
    </xf>
    <xf numFmtId="178" fontId="8" fillId="0" borderId="26" xfId="0" applyNumberFormat="1" applyFont="1" applyBorder="1" applyAlignment="1">
      <alignment vertical="center"/>
    </xf>
    <xf numFmtId="178" fontId="8" fillId="0" borderId="0" xfId="0" applyNumberFormat="1" applyFont="1" applyAlignment="1">
      <alignment vertical="center"/>
    </xf>
    <xf numFmtId="178" fontId="8" fillId="0" borderId="0" xfId="0" applyNumberFormat="1" applyFont="1" applyAlignment="1">
      <alignment horizontal="center" vertical="center"/>
    </xf>
    <xf numFmtId="178" fontId="9" fillId="0" borderId="0" xfId="0" applyNumberFormat="1" applyFont="1" applyAlignment="1">
      <alignment horizontal="center" vertical="center"/>
    </xf>
    <xf numFmtId="0" fontId="0" fillId="0" borderId="36" xfId="0" applyFill="1" applyBorder="1" applyAlignment="1">
      <alignment horizontal="center" vertical="center"/>
    </xf>
    <xf numFmtId="0" fontId="4" fillId="0" borderId="0" xfId="0" applyFont="1" applyFill="1" applyAlignment="1">
      <alignment horizontal="center" vertical="center"/>
    </xf>
    <xf numFmtId="0" fontId="4" fillId="0" borderId="32" xfId="0" applyFont="1" applyFill="1" applyBorder="1" applyAlignment="1">
      <alignment horizontal="center" vertical="center"/>
    </xf>
    <xf numFmtId="0" fontId="4" fillId="0" borderId="15" xfId="0" applyFont="1" applyFill="1" applyBorder="1" applyAlignment="1">
      <alignment horizontal="center" vertical="center"/>
    </xf>
    <xf numFmtId="58" fontId="4" fillId="0" borderId="17" xfId="0" applyNumberFormat="1" applyFont="1" applyFill="1" applyBorder="1" applyAlignment="1">
      <alignment horizontal="center" vertical="center"/>
    </xf>
    <xf numFmtId="0" fontId="4" fillId="0" borderId="5" xfId="0" applyFont="1" applyFill="1" applyBorder="1" applyAlignment="1">
      <alignment horizontal="center" vertical="center"/>
    </xf>
    <xf numFmtId="58" fontId="4" fillId="0" borderId="7" xfId="0" applyNumberFormat="1" applyFont="1" applyFill="1" applyBorder="1" applyAlignment="1">
      <alignment horizontal="center" vertical="center"/>
    </xf>
    <xf numFmtId="0" fontId="4" fillId="0" borderId="9" xfId="0" applyFont="1" applyFill="1" applyBorder="1" applyAlignment="1">
      <alignment horizontal="center" vertical="center"/>
    </xf>
    <xf numFmtId="58" fontId="4" fillId="0" borderId="38" xfId="0" applyNumberFormat="1"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9" fillId="0" borderId="0" xfId="0" applyFont="1" applyAlignment="1">
      <alignment vertical="center"/>
    </xf>
    <xf numFmtId="0" fontId="9" fillId="0" borderId="42" xfId="0" applyFont="1" applyBorder="1" applyAlignment="1">
      <alignment horizontal="center" vertical="center"/>
    </xf>
    <xf numFmtId="0" fontId="9" fillId="0" borderId="0" xfId="0" applyFont="1" applyBorder="1" applyAlignment="1">
      <alignment horizontal="center" vertical="center"/>
    </xf>
    <xf numFmtId="0" fontId="9" fillId="0" borderId="44" xfId="0" applyFont="1" applyBorder="1" applyAlignment="1">
      <alignment horizontal="center" vertical="center"/>
    </xf>
    <xf numFmtId="0" fontId="4" fillId="0" borderId="36" xfId="0" applyFont="1" applyFill="1" applyBorder="1" applyAlignment="1">
      <alignment horizontal="center" vertical="center"/>
    </xf>
    <xf numFmtId="179" fontId="4" fillId="0" borderId="37" xfId="0" applyNumberFormat="1" applyFont="1" applyFill="1" applyBorder="1" applyAlignment="1">
      <alignment horizontal="center" vertical="center"/>
    </xf>
    <xf numFmtId="0" fontId="9" fillId="0" borderId="0" xfId="0" applyFont="1" applyBorder="1" applyAlignment="1" applyProtection="1">
      <alignment vertical="center"/>
    </xf>
    <xf numFmtId="0" fontId="0" fillId="0" borderId="46" xfId="0" applyBorder="1" applyAlignment="1">
      <alignment vertical="center"/>
    </xf>
    <xf numFmtId="0" fontId="0" fillId="0" borderId="0" xfId="0" applyAlignment="1">
      <alignment horizontal="center" vertical="center"/>
    </xf>
    <xf numFmtId="0" fontId="0" fillId="0" borderId="39"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9" fillId="0" borderId="0" xfId="0" applyFont="1" applyAlignment="1">
      <alignment horizontal="center" vertical="center"/>
    </xf>
    <xf numFmtId="0" fontId="32" fillId="0" borderId="0" xfId="0" applyFont="1" applyAlignment="1">
      <alignment vertical="center"/>
    </xf>
    <xf numFmtId="176" fontId="29" fillId="0" borderId="0" xfId="0" applyNumberFormat="1" applyFont="1" applyAlignment="1" applyProtection="1">
      <alignment horizontal="center" vertical="center"/>
    </xf>
    <xf numFmtId="177" fontId="29" fillId="0" borderId="52" xfId="0" applyNumberFormat="1" applyFont="1" applyBorder="1" applyAlignment="1">
      <alignment vertical="center"/>
    </xf>
    <xf numFmtId="176" fontId="29" fillId="0" borderId="53" xfId="0" applyNumberFormat="1" applyFont="1" applyBorder="1" applyAlignment="1">
      <alignment vertical="center"/>
    </xf>
    <xf numFmtId="176" fontId="29" fillId="0" borderId="54" xfId="0" applyNumberFormat="1" applyFont="1" applyBorder="1" applyAlignment="1">
      <alignmen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35" xfId="0" applyFont="1" applyBorder="1" applyAlignment="1">
      <alignment horizontal="center" vertical="center"/>
    </xf>
    <xf numFmtId="0" fontId="0" fillId="0" borderId="0" xfId="0" applyFont="1" applyAlignment="1">
      <alignment horizontal="center" vertical="center"/>
    </xf>
    <xf numFmtId="177" fontId="0" fillId="0" borderId="52" xfId="0" applyNumberFormat="1" applyFont="1" applyBorder="1" applyAlignment="1">
      <alignment vertical="center"/>
    </xf>
    <xf numFmtId="176" fontId="0" fillId="0" borderId="53" xfId="0" applyNumberFormat="1" applyFont="1" applyBorder="1" applyAlignment="1">
      <alignment vertical="center"/>
    </xf>
    <xf numFmtId="176" fontId="0" fillId="0" borderId="54" xfId="0" applyNumberFormat="1" applyFont="1" applyBorder="1" applyAlignment="1">
      <alignment vertical="center"/>
    </xf>
    <xf numFmtId="177" fontId="29" fillId="0" borderId="52" xfId="0" applyNumberFormat="1" applyFont="1" applyBorder="1" applyAlignment="1" applyProtection="1">
      <alignment vertical="center"/>
    </xf>
    <xf numFmtId="176" fontId="29" fillId="0" borderId="53" xfId="0" applyNumberFormat="1" applyFont="1" applyBorder="1" applyAlignment="1" applyProtection="1">
      <alignment vertical="center"/>
    </xf>
    <xf numFmtId="176" fontId="29" fillId="0" borderId="54" xfId="0" applyNumberFormat="1" applyFont="1" applyBorder="1" applyAlignment="1" applyProtection="1">
      <alignment vertical="center"/>
    </xf>
    <xf numFmtId="176" fontId="0" fillId="0" borderId="0" xfId="0" applyNumberFormat="1" applyAlignment="1">
      <alignment vertical="center" shrinkToFit="1"/>
    </xf>
    <xf numFmtId="0" fontId="29" fillId="0" borderId="0" xfId="0" applyFont="1" applyAlignment="1">
      <alignment vertical="center" shrinkToFit="1"/>
    </xf>
    <xf numFmtId="176" fontId="0" fillId="0" borderId="0" xfId="0" applyNumberFormat="1" applyAlignment="1">
      <alignment horizontal="center" vertical="center" shrinkToFit="1"/>
    </xf>
    <xf numFmtId="176" fontId="29" fillId="0" borderId="0" xfId="0" applyNumberFormat="1" applyFont="1" applyAlignment="1" applyProtection="1">
      <alignment horizontal="center" vertical="center" shrinkToFit="1"/>
    </xf>
    <xf numFmtId="176" fontId="0" fillId="0" borderId="57" xfId="0" applyNumberFormat="1" applyBorder="1" applyAlignment="1">
      <alignment horizontal="center" vertical="center" shrinkToFit="1"/>
    </xf>
    <xf numFmtId="176" fontId="0" fillId="0" borderId="48" xfId="0" applyNumberFormat="1" applyBorder="1" applyAlignment="1">
      <alignment horizontal="center" vertical="center" shrinkToFit="1"/>
    </xf>
    <xf numFmtId="177" fontId="0" fillId="0" borderId="58" xfId="0" applyNumberFormat="1" applyBorder="1" applyAlignment="1">
      <alignment vertical="center" shrinkToFit="1"/>
    </xf>
    <xf numFmtId="177" fontId="0" fillId="0" borderId="52" xfId="0" applyNumberFormat="1" applyBorder="1" applyAlignment="1">
      <alignment vertical="center" shrinkToFit="1"/>
    </xf>
    <xf numFmtId="177" fontId="0" fillId="0" borderId="38" xfId="0" applyNumberFormat="1" applyBorder="1" applyAlignment="1">
      <alignment vertical="center" shrinkToFit="1"/>
    </xf>
    <xf numFmtId="177" fontId="29" fillId="0" borderId="52" xfId="0" applyNumberFormat="1" applyFont="1" applyBorder="1" applyAlignment="1">
      <alignment vertical="center" shrinkToFit="1"/>
    </xf>
    <xf numFmtId="176" fontId="0" fillId="0" borderId="59" xfId="0" applyNumberFormat="1" applyBorder="1" applyAlignment="1">
      <alignment vertical="center" shrinkToFit="1"/>
    </xf>
    <xf numFmtId="176" fontId="0" fillId="0" borderId="53" xfId="0" applyNumberFormat="1" applyBorder="1" applyAlignment="1">
      <alignment vertical="center" shrinkToFit="1"/>
    </xf>
    <xf numFmtId="176" fontId="0" fillId="0" borderId="17" xfId="0" applyNumberFormat="1" applyBorder="1" applyAlignment="1">
      <alignment vertical="center" shrinkToFit="1"/>
    </xf>
    <xf numFmtId="176" fontId="29" fillId="0" borderId="53" xfId="0" applyNumberFormat="1" applyFont="1" applyBorder="1" applyAlignment="1">
      <alignment vertical="center" shrinkToFit="1"/>
    </xf>
    <xf numFmtId="176" fontId="0" fillId="0" borderId="60" xfId="0" applyNumberFormat="1" applyBorder="1" applyAlignment="1">
      <alignment vertical="center" shrinkToFit="1"/>
    </xf>
    <xf numFmtId="176" fontId="0" fillId="0" borderId="54" xfId="0" applyNumberFormat="1" applyBorder="1" applyAlignment="1">
      <alignment vertical="center" shrinkToFit="1"/>
    </xf>
    <xf numFmtId="176" fontId="0" fillId="0" borderId="7" xfId="0" applyNumberFormat="1" applyBorder="1" applyAlignment="1">
      <alignment vertical="center" shrinkToFit="1"/>
    </xf>
    <xf numFmtId="176" fontId="29" fillId="0" borderId="54" xfId="0" applyNumberFormat="1" applyFont="1" applyBorder="1" applyAlignment="1">
      <alignment vertical="center" shrinkToFit="1"/>
    </xf>
    <xf numFmtId="0" fontId="28" fillId="0" borderId="62" xfId="0" applyFont="1" applyFill="1" applyBorder="1" applyAlignment="1" applyProtection="1">
      <alignment horizontal="center" vertical="center"/>
      <protection locked="0"/>
    </xf>
    <xf numFmtId="0" fontId="0" fillId="0" borderId="6" xfId="0" applyNumberFormat="1" applyFill="1" applyBorder="1" applyAlignment="1" applyProtection="1">
      <alignment horizontal="center" vertical="center"/>
      <protection locked="0"/>
    </xf>
    <xf numFmtId="38" fontId="8" fillId="0" borderId="5" xfId="2" applyFont="1" applyFill="1" applyBorder="1" applyAlignment="1" applyProtection="1">
      <alignment vertical="center" shrinkToFit="1"/>
      <protection locked="0"/>
    </xf>
    <xf numFmtId="0" fontId="28" fillId="0" borderId="34" xfId="0" applyFont="1" applyFill="1" applyBorder="1" applyAlignment="1" applyProtection="1">
      <alignment vertical="center"/>
      <protection locked="0"/>
    </xf>
    <xf numFmtId="180" fontId="0" fillId="0" borderId="32" xfId="0" applyNumberFormat="1"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180" fontId="0" fillId="0" borderId="63" xfId="0" applyNumberFormat="1" applyFill="1" applyBorder="1" applyAlignment="1" applyProtection="1">
      <alignment vertical="center"/>
      <protection locked="0"/>
    </xf>
    <xf numFmtId="181" fontId="0" fillId="0" borderId="32" xfId="0" applyNumberFormat="1" applyFill="1" applyBorder="1" applyAlignment="1" applyProtection="1">
      <alignment horizontal="center" vertical="center"/>
      <protection locked="0"/>
    </xf>
    <xf numFmtId="180" fontId="0" fillId="0" borderId="33" xfId="0" applyNumberFormat="1" applyFill="1" applyBorder="1" applyAlignment="1" applyProtection="1">
      <alignment horizontal="center" vertical="center"/>
    </xf>
    <xf numFmtId="0" fontId="0" fillId="4" borderId="0" xfId="0" applyFill="1" applyAlignment="1" applyProtection="1">
      <alignment horizontal="center" vertical="center"/>
    </xf>
    <xf numFmtId="180" fontId="0" fillId="4" borderId="0" xfId="0" applyNumberFormat="1" applyFill="1" applyAlignment="1" applyProtection="1">
      <alignment vertical="center"/>
    </xf>
    <xf numFmtId="0" fontId="28" fillId="4" borderId="0" xfId="0" applyFont="1" applyFill="1" applyAlignment="1" applyProtection="1">
      <alignment vertical="top"/>
    </xf>
    <xf numFmtId="0" fontId="0" fillId="4" borderId="0" xfId="0" applyFill="1" applyAlignment="1" applyProtection="1">
      <alignment vertical="center"/>
    </xf>
    <xf numFmtId="0" fontId="18" fillId="5" borderId="61" xfId="0" applyFont="1" applyFill="1" applyBorder="1" applyAlignment="1" applyProtection="1">
      <alignment horizontal="right" vertical="center"/>
    </xf>
    <xf numFmtId="0" fontId="8" fillId="5" borderId="61"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0" fillId="4" borderId="10" xfId="0" applyFill="1" applyBorder="1" applyAlignment="1" applyProtection="1">
      <alignment horizontal="center" vertical="center"/>
    </xf>
    <xf numFmtId="0" fontId="0" fillId="0" borderId="10" xfId="0" applyFill="1" applyBorder="1" applyAlignment="1" applyProtection="1">
      <alignment horizontal="center" vertical="center"/>
    </xf>
    <xf numFmtId="180" fontId="0" fillId="0" borderId="10" xfId="0" applyNumberFormat="1" applyFill="1" applyBorder="1" applyAlignment="1" applyProtection="1">
      <alignment horizontal="center" vertical="center"/>
    </xf>
    <xf numFmtId="180" fontId="0" fillId="4" borderId="64" xfId="0" applyNumberFormat="1" applyFill="1" applyBorder="1" applyAlignment="1" applyProtection="1">
      <alignment horizontal="center" vertical="center"/>
    </xf>
    <xf numFmtId="180" fontId="0" fillId="0" borderId="65" xfId="0" applyNumberFormat="1" applyFill="1" applyBorder="1" applyAlignment="1" applyProtection="1">
      <alignment horizontal="center" vertical="center"/>
    </xf>
    <xf numFmtId="180" fontId="0" fillId="6" borderId="64" xfId="0" applyNumberFormat="1" applyFill="1" applyBorder="1" applyAlignment="1" applyProtection="1">
      <alignment horizontal="center" vertical="center"/>
    </xf>
    <xf numFmtId="0" fontId="18" fillId="4" borderId="66" xfId="0" applyFont="1" applyFill="1" applyBorder="1" applyAlignment="1" applyProtection="1">
      <alignment horizontal="center" vertical="center"/>
    </xf>
    <xf numFmtId="0" fontId="18" fillId="4" borderId="16"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180" fontId="8" fillId="6" borderId="67" xfId="0" applyNumberFormat="1" applyFont="1" applyFill="1" applyBorder="1" applyAlignment="1" applyProtection="1">
      <alignment vertical="center" shrinkToFit="1"/>
    </xf>
    <xf numFmtId="180" fontId="0" fillId="4" borderId="68" xfId="0" applyNumberFormat="1" applyFill="1" applyBorder="1" applyAlignment="1" applyProtection="1">
      <alignment vertical="center" shrinkToFit="1"/>
    </xf>
    <xf numFmtId="57" fontId="0" fillId="4" borderId="54" xfId="0" applyNumberFormat="1" applyFill="1" applyBorder="1" applyAlignment="1" applyProtection="1">
      <alignment vertical="center"/>
    </xf>
    <xf numFmtId="180" fontId="4" fillId="4" borderId="70" xfId="0" applyNumberFormat="1" applyFont="1" applyFill="1" applyBorder="1" applyAlignment="1" applyProtection="1">
      <alignment vertical="center" shrinkToFit="1"/>
    </xf>
    <xf numFmtId="0" fontId="0" fillId="4" borderId="1" xfId="0" applyFill="1" applyBorder="1" applyAlignment="1" applyProtection="1">
      <alignment vertical="center"/>
    </xf>
    <xf numFmtId="0" fontId="8" fillId="4" borderId="0" xfId="0" applyFont="1" applyFill="1" applyAlignment="1" applyProtection="1"/>
    <xf numFmtId="0" fontId="0" fillId="4" borderId="1" xfId="0" applyFill="1" applyBorder="1" applyAlignment="1" applyProtection="1">
      <alignment vertical="center" shrinkToFit="1"/>
    </xf>
    <xf numFmtId="0" fontId="0" fillId="4" borderId="2" xfId="0" applyFill="1" applyBorder="1" applyAlignment="1" applyProtection="1">
      <alignment vertical="center" shrinkToFit="1"/>
    </xf>
    <xf numFmtId="180" fontId="0" fillId="4" borderId="71" xfId="0" applyNumberFormat="1" applyFill="1" applyBorder="1" applyAlignment="1" applyProtection="1">
      <alignment horizontal="center" vertical="center" shrinkToFit="1"/>
    </xf>
    <xf numFmtId="180" fontId="28" fillId="4" borderId="33" xfId="0" applyNumberFormat="1" applyFont="1" applyFill="1" applyBorder="1" applyAlignment="1" applyProtection="1">
      <alignment vertical="center" shrinkToFit="1"/>
    </xf>
    <xf numFmtId="180" fontId="28" fillId="4" borderId="72" xfId="0" applyNumberFormat="1" applyFont="1" applyFill="1" applyBorder="1" applyAlignment="1" applyProtection="1">
      <alignment vertical="center" shrinkToFit="1"/>
    </xf>
    <xf numFmtId="180" fontId="0" fillId="4" borderId="72" xfId="0" applyNumberFormat="1" applyFill="1" applyBorder="1" applyAlignment="1" applyProtection="1">
      <alignment vertical="center" shrinkToFit="1"/>
    </xf>
    <xf numFmtId="0" fontId="0" fillId="4" borderId="8" xfId="0" applyFill="1" applyBorder="1" applyAlignment="1" applyProtection="1">
      <alignment horizontal="center" vertical="center"/>
    </xf>
    <xf numFmtId="0" fontId="0" fillId="4" borderId="2" xfId="0" applyFill="1" applyBorder="1" applyAlignment="1" applyProtection="1">
      <alignment vertical="center"/>
    </xf>
    <xf numFmtId="0" fontId="0" fillId="4" borderId="0" xfId="0" applyFill="1" applyBorder="1" applyAlignment="1" applyProtection="1">
      <alignment vertical="center"/>
    </xf>
    <xf numFmtId="0" fontId="0" fillId="4" borderId="46" xfId="0" applyFill="1" applyBorder="1" applyAlignment="1" applyProtection="1">
      <alignment horizontal="center" vertical="center"/>
    </xf>
    <xf numFmtId="0" fontId="28" fillId="4" borderId="32" xfId="0" applyFont="1" applyFill="1" applyBorder="1" applyAlignment="1" applyProtection="1">
      <alignment horizontal="center" vertical="center"/>
    </xf>
    <xf numFmtId="0" fontId="0" fillId="4" borderId="73" xfId="0" applyFill="1" applyBorder="1" applyAlignment="1" applyProtection="1">
      <alignment vertical="center"/>
    </xf>
    <xf numFmtId="180" fontId="0" fillId="4" borderId="1" xfId="0" applyNumberFormat="1" applyFill="1" applyBorder="1" applyAlignment="1" applyProtection="1">
      <alignment horizontal="center" vertical="center"/>
    </xf>
    <xf numFmtId="180" fontId="0" fillId="4" borderId="2" xfId="0" applyNumberFormat="1" applyFill="1" applyBorder="1" applyAlignment="1" applyProtection="1">
      <alignment horizontal="center" vertical="center"/>
    </xf>
    <xf numFmtId="0" fontId="8" fillId="4" borderId="0" xfId="0" applyFont="1" applyFill="1" applyBorder="1" applyAlignment="1" applyProtection="1"/>
    <xf numFmtId="0" fontId="14" fillId="4" borderId="0" xfId="0" applyFont="1" applyFill="1" applyBorder="1" applyAlignment="1" applyProtection="1">
      <alignment horizontal="center" vertical="center"/>
    </xf>
    <xf numFmtId="180" fontId="0" fillId="4" borderId="74" xfId="0" applyNumberFormat="1" applyFill="1" applyBorder="1" applyAlignment="1" applyProtection="1">
      <alignment vertical="center"/>
    </xf>
    <xf numFmtId="180" fontId="0" fillId="4" borderId="34" xfId="0" applyNumberFormat="1" applyFill="1" applyBorder="1" applyAlignment="1" applyProtection="1">
      <alignment vertical="center"/>
    </xf>
    <xf numFmtId="181" fontId="0" fillId="4" borderId="8" xfId="0" applyNumberFormat="1" applyFill="1" applyBorder="1" applyAlignment="1" applyProtection="1">
      <alignment horizontal="center" vertical="center"/>
    </xf>
    <xf numFmtId="180" fontId="0" fillId="4" borderId="75" xfId="0" applyNumberFormat="1" applyFill="1" applyBorder="1" applyAlignment="1" applyProtection="1">
      <alignment horizontal="center" vertical="center"/>
    </xf>
    <xf numFmtId="180" fontId="8" fillId="4" borderId="3" xfId="0" applyNumberFormat="1" applyFont="1" applyFill="1" applyBorder="1" applyAlignment="1" applyProtection="1">
      <alignment horizontal="center" vertical="center" wrapText="1"/>
    </xf>
    <xf numFmtId="180" fontId="0" fillId="4" borderId="0" xfId="0" applyNumberFormat="1" applyFill="1" applyBorder="1" applyAlignment="1" applyProtection="1">
      <alignment vertical="center"/>
    </xf>
    <xf numFmtId="181" fontId="0" fillId="4" borderId="3" xfId="0" applyNumberFormat="1" applyFill="1" applyBorder="1" applyAlignment="1" applyProtection="1">
      <alignment horizontal="center" vertical="center"/>
    </xf>
    <xf numFmtId="180" fontId="0" fillId="4" borderId="0" xfId="0" applyNumberFormat="1" applyFill="1" applyBorder="1" applyAlignment="1" applyProtection="1">
      <alignment horizontal="center" vertical="center"/>
    </xf>
    <xf numFmtId="180" fontId="0" fillId="4" borderId="76" xfId="0" applyNumberFormat="1" applyFill="1" applyBorder="1" applyAlignment="1" applyProtection="1">
      <alignment horizontal="center" vertical="center"/>
    </xf>
    <xf numFmtId="180" fontId="0" fillId="4" borderId="4" xfId="0" applyNumberFormat="1" applyFill="1" applyBorder="1" applyAlignment="1" applyProtection="1">
      <alignment horizontal="center" vertical="center"/>
    </xf>
    <xf numFmtId="0" fontId="8" fillId="4" borderId="0" xfId="0" applyFont="1" applyFill="1" applyAlignment="1" applyProtection="1">
      <alignment horizontal="center" vertical="top"/>
    </xf>
    <xf numFmtId="180" fontId="0" fillId="4" borderId="46" xfId="0" applyNumberFormat="1" applyFill="1" applyBorder="1" applyAlignment="1" applyProtection="1">
      <alignment horizontal="center" vertical="center" wrapText="1"/>
    </xf>
    <xf numFmtId="180" fontId="0" fillId="4" borderId="77" xfId="0" applyNumberFormat="1" applyFill="1" applyBorder="1" applyAlignment="1" applyProtection="1">
      <alignment horizontal="center" vertical="center"/>
    </xf>
    <xf numFmtId="180" fontId="0" fillId="4" borderId="73" xfId="0" applyNumberFormat="1" applyFill="1" applyBorder="1" applyAlignment="1" applyProtection="1">
      <alignment horizontal="center" vertical="center"/>
    </xf>
    <xf numFmtId="0" fontId="0" fillId="4" borderId="2" xfId="0" applyFill="1" applyBorder="1" applyAlignment="1" applyProtection="1">
      <alignment horizontal="center" vertical="center"/>
    </xf>
    <xf numFmtId="180" fontId="0" fillId="4" borderId="61" xfId="0" applyNumberFormat="1" applyFill="1" applyBorder="1" applyAlignment="1" applyProtection="1">
      <alignment horizontal="center" vertical="center"/>
    </xf>
    <xf numFmtId="181" fontId="28" fillId="4" borderId="45" xfId="0" applyNumberFormat="1" applyFont="1" applyFill="1" applyBorder="1" applyAlignment="1" applyProtection="1">
      <alignment horizontal="center" vertical="center"/>
    </xf>
    <xf numFmtId="180" fontId="28" fillId="4" borderId="62" xfId="0" applyNumberFormat="1" applyFont="1" applyFill="1" applyBorder="1" applyAlignment="1" applyProtection="1">
      <alignment horizontal="center" vertical="center"/>
    </xf>
    <xf numFmtId="180" fontId="9" fillId="4" borderId="0" xfId="0" applyNumberFormat="1" applyFont="1" applyFill="1" applyAlignment="1" applyProtection="1">
      <alignment vertical="center"/>
    </xf>
    <xf numFmtId="0" fontId="0" fillId="4" borderId="73" xfId="0" applyFill="1" applyBorder="1" applyAlignment="1" applyProtection="1">
      <alignment horizontal="center" vertical="center"/>
    </xf>
    <xf numFmtId="180" fontId="8" fillId="4" borderId="74" xfId="0" applyNumberFormat="1" applyFont="1" applyFill="1" applyBorder="1" applyAlignment="1" applyProtection="1">
      <alignment horizontal="center" vertical="center"/>
    </xf>
    <xf numFmtId="0" fontId="0" fillId="0" borderId="32" xfId="0" applyNumberFormat="1" applyFill="1" applyBorder="1" applyAlignment="1" applyProtection="1">
      <alignment horizontal="center" vertical="center"/>
      <protection locked="0"/>
    </xf>
    <xf numFmtId="177" fontId="0" fillId="0" borderId="52" xfId="0" applyNumberFormat="1" applyFont="1" applyBorder="1" applyAlignment="1" applyProtection="1">
      <alignment vertical="center"/>
    </xf>
    <xf numFmtId="176" fontId="0" fillId="0" borderId="53" xfId="0" applyNumberFormat="1" applyFont="1" applyBorder="1" applyAlignment="1" applyProtection="1">
      <alignment vertical="center"/>
    </xf>
    <xf numFmtId="176" fontId="0" fillId="0" borderId="54" xfId="0" applyNumberFormat="1" applyFont="1" applyBorder="1" applyAlignment="1" applyProtection="1">
      <alignment vertical="center"/>
    </xf>
    <xf numFmtId="183" fontId="29" fillId="0" borderId="32" xfId="2" applyNumberFormat="1" applyFont="1" applyFill="1" applyBorder="1" applyAlignment="1" applyProtection="1">
      <alignment horizontal="right" vertical="center" shrinkToFit="1"/>
      <protection locked="0"/>
    </xf>
    <xf numFmtId="0" fontId="32" fillId="0" borderId="0" xfId="0" applyFont="1" applyAlignment="1" applyProtection="1">
      <alignment vertical="center"/>
    </xf>
    <xf numFmtId="0" fontId="0" fillId="0" borderId="0" xfId="0" applyAlignment="1" applyProtection="1">
      <alignment vertical="center"/>
    </xf>
    <xf numFmtId="0" fontId="0" fillId="0" borderId="78" xfId="0" applyBorder="1" applyAlignment="1" applyProtection="1">
      <alignment vertical="center"/>
    </xf>
    <xf numFmtId="0" fontId="0" fillId="0" borderId="54" xfId="0" applyBorder="1" applyAlignment="1" applyProtection="1">
      <alignment vertical="center"/>
    </xf>
    <xf numFmtId="0" fontId="0" fillId="0" borderId="0" xfId="0" applyAlignment="1" applyProtection="1">
      <alignment horizontal="center" vertical="center"/>
    </xf>
    <xf numFmtId="0" fontId="0" fillId="0" borderId="79" xfId="0" applyBorder="1" applyAlignment="1" applyProtection="1">
      <alignment horizontal="distributed" vertical="center" justifyLastLine="1"/>
    </xf>
    <xf numFmtId="0" fontId="0" fillId="0" borderId="79" xfId="0" applyBorder="1" applyAlignment="1" applyProtection="1">
      <alignment horizontal="center" vertical="center"/>
    </xf>
    <xf numFmtId="0" fontId="0" fillId="0" borderId="78" xfId="0" applyBorder="1" applyAlignment="1" applyProtection="1">
      <alignment horizontal="distributed" vertical="center" justifyLastLine="1"/>
    </xf>
    <xf numFmtId="183" fontId="0" fillId="0" borderId="78" xfId="0" applyNumberFormat="1" applyBorder="1" applyAlignment="1" applyProtection="1">
      <alignment vertical="center"/>
    </xf>
    <xf numFmtId="183" fontId="45" fillId="0" borderId="78" xfId="0" applyNumberFormat="1" applyFont="1" applyBorder="1" applyAlignment="1" applyProtection="1">
      <alignment vertical="center"/>
    </xf>
    <xf numFmtId="0" fontId="0" fillId="0" borderId="53" xfId="0" applyBorder="1" applyAlignment="1" applyProtection="1">
      <alignment horizontal="distributed" vertical="center" justifyLastLine="1"/>
    </xf>
    <xf numFmtId="183" fontId="0" fillId="0" borderId="53" xfId="0" applyNumberFormat="1" applyBorder="1" applyAlignment="1" applyProtection="1">
      <alignment vertical="center"/>
    </xf>
    <xf numFmtId="183" fontId="45" fillId="0" borderId="53" xfId="0" applyNumberFormat="1" applyFont="1" applyBorder="1" applyAlignment="1" applyProtection="1">
      <alignment vertical="center"/>
    </xf>
    <xf numFmtId="0" fontId="0" fillId="0" borderId="54" xfId="0" applyBorder="1" applyAlignment="1" applyProtection="1">
      <alignment horizontal="distributed" vertical="center" justifyLastLine="1"/>
    </xf>
    <xf numFmtId="183" fontId="0" fillId="0" borderId="54" xfId="0" applyNumberFormat="1" applyBorder="1" applyAlignment="1" applyProtection="1">
      <alignment vertical="center"/>
    </xf>
    <xf numFmtId="183" fontId="45" fillId="0" borderId="54" xfId="0" applyNumberFormat="1" applyFont="1" applyBorder="1" applyAlignment="1" applyProtection="1">
      <alignment vertical="center"/>
    </xf>
    <xf numFmtId="183" fontId="0" fillId="0" borderId="78" xfId="0" applyNumberFormat="1" applyFont="1" applyBorder="1" applyAlignment="1" applyProtection="1">
      <alignment vertical="center"/>
    </xf>
    <xf numFmtId="183" fontId="0" fillId="0" borderId="53" xfId="0" applyNumberFormat="1" applyFont="1" applyBorder="1" applyAlignment="1" applyProtection="1">
      <alignment vertical="center"/>
    </xf>
    <xf numFmtId="183" fontId="0" fillId="0" borderId="54" xfId="0" applyNumberFormat="1" applyFont="1" applyBorder="1" applyAlignment="1" applyProtection="1">
      <alignment vertical="center"/>
    </xf>
    <xf numFmtId="0" fontId="46" fillId="4" borderId="0" xfId="0" applyFont="1" applyFill="1" applyAlignment="1" applyProtection="1">
      <alignment vertical="center"/>
    </xf>
    <xf numFmtId="0" fontId="18" fillId="4" borderId="42" xfId="0" applyFont="1" applyFill="1" applyBorder="1" applyAlignment="1" applyProtection="1">
      <alignment horizontal="center" vertical="center"/>
    </xf>
    <xf numFmtId="0" fontId="0" fillId="0" borderId="0" xfId="0" applyNumberFormat="1" applyFill="1" applyBorder="1" applyAlignment="1" applyProtection="1">
      <alignment horizontal="center" vertical="center"/>
      <protection locked="0"/>
    </xf>
    <xf numFmtId="180" fontId="8" fillId="6" borderId="56" xfId="0" applyNumberFormat="1" applyFont="1" applyFill="1" applyBorder="1" applyAlignment="1" applyProtection="1">
      <alignment vertical="center" shrinkToFit="1"/>
    </xf>
    <xf numFmtId="180" fontId="8" fillId="4" borderId="0" xfId="0" applyNumberFormat="1" applyFont="1" applyFill="1" applyBorder="1" applyAlignment="1" applyProtection="1">
      <alignment vertical="center" shrinkToFit="1"/>
    </xf>
    <xf numFmtId="180" fontId="0" fillId="4" borderId="81" xfId="0" applyNumberFormat="1" applyFill="1" applyBorder="1" applyAlignment="1" applyProtection="1">
      <alignment vertical="center" shrinkToFit="1"/>
    </xf>
    <xf numFmtId="38" fontId="8" fillId="0" borderId="3" xfId="2" applyFont="1" applyFill="1" applyBorder="1" applyAlignment="1" applyProtection="1">
      <alignment vertical="center" shrinkToFit="1"/>
      <protection locked="0"/>
    </xf>
    <xf numFmtId="0" fontId="0" fillId="0" borderId="66" xfId="0" applyNumberFormat="1" applyFill="1" applyBorder="1" applyAlignment="1" applyProtection="1">
      <alignment horizontal="center" vertical="center"/>
      <protection locked="0"/>
    </xf>
    <xf numFmtId="180" fontId="8" fillId="6" borderId="84" xfId="0" applyNumberFormat="1" applyFont="1" applyFill="1" applyBorder="1" applyAlignment="1" applyProtection="1">
      <alignment vertical="center" shrinkToFit="1"/>
    </xf>
    <xf numFmtId="180" fontId="8" fillId="4" borderId="66" xfId="0" applyNumberFormat="1" applyFont="1" applyFill="1" applyBorder="1" applyAlignment="1" applyProtection="1">
      <alignment vertical="center" shrinkToFit="1"/>
    </xf>
    <xf numFmtId="180" fontId="0" fillId="4" borderId="85" xfId="0" applyNumberFormat="1" applyFill="1" applyBorder="1" applyAlignment="1" applyProtection="1">
      <alignment vertical="center" shrinkToFit="1"/>
    </xf>
    <xf numFmtId="38" fontId="8" fillId="0" borderId="86" xfId="2" applyFont="1" applyFill="1" applyBorder="1" applyAlignment="1" applyProtection="1">
      <alignment vertical="center" shrinkToFit="1"/>
      <protection locked="0"/>
    </xf>
    <xf numFmtId="0" fontId="0" fillId="0" borderId="16" xfId="0" applyNumberFormat="1" applyFill="1" applyBorder="1" applyAlignment="1" applyProtection="1">
      <alignment horizontal="center" vertical="center"/>
      <protection locked="0"/>
    </xf>
    <xf numFmtId="180" fontId="8" fillId="6" borderId="87" xfId="0" applyNumberFormat="1" applyFont="1" applyFill="1" applyBorder="1" applyAlignment="1" applyProtection="1">
      <alignment vertical="center" shrinkToFit="1"/>
    </xf>
    <xf numFmtId="180" fontId="8" fillId="4" borderId="16" xfId="0" applyNumberFormat="1" applyFont="1" applyFill="1" applyBorder="1" applyAlignment="1" applyProtection="1">
      <alignment vertical="center" shrinkToFit="1"/>
    </xf>
    <xf numFmtId="180" fontId="0" fillId="4" borderId="88" xfId="0" applyNumberFormat="1" applyFill="1" applyBorder="1" applyAlignment="1" applyProtection="1">
      <alignment vertical="center" shrinkToFit="1"/>
    </xf>
    <xf numFmtId="38" fontId="8" fillId="0" borderId="15" xfId="2" applyFont="1" applyFill="1" applyBorder="1" applyAlignment="1" applyProtection="1">
      <alignment vertical="center" shrinkToFit="1"/>
      <protection locked="0"/>
    </xf>
    <xf numFmtId="183" fontId="29" fillId="0" borderId="44" xfId="2" applyNumberFormat="1" applyFont="1" applyFill="1" applyBorder="1" applyAlignment="1" applyProtection="1">
      <alignment horizontal="right" vertical="center" shrinkToFit="1"/>
      <protection locked="0"/>
    </xf>
    <xf numFmtId="0" fontId="47" fillId="4" borderId="0" xfId="0" applyFont="1" applyFill="1" applyAlignment="1" applyProtection="1">
      <alignment horizontal="left" vertical="center"/>
    </xf>
    <xf numFmtId="0" fontId="48" fillId="4" borderId="0" xfId="0" applyFont="1" applyFill="1" applyAlignment="1" applyProtection="1">
      <alignment vertical="center"/>
    </xf>
    <xf numFmtId="178" fontId="0" fillId="0" borderId="0" xfId="0" applyNumberFormat="1" applyFont="1" applyAlignment="1">
      <alignment vertical="center"/>
    </xf>
    <xf numFmtId="0" fontId="0" fillId="0" borderId="44" xfId="0" applyNumberFormat="1" applyFill="1" applyBorder="1" applyAlignment="1" applyProtection="1">
      <alignment horizontal="center" vertical="center"/>
      <protection locked="0"/>
    </xf>
    <xf numFmtId="183" fontId="0" fillId="0" borderId="32" xfId="2" applyNumberFormat="1" applyFont="1" applyFill="1" applyBorder="1" applyAlignment="1" applyProtection="1">
      <alignment horizontal="right" vertical="center" shrinkToFit="1"/>
      <protection locked="0"/>
    </xf>
    <xf numFmtId="0" fontId="0" fillId="0" borderId="0" xfId="0" applyFont="1" applyAlignment="1" applyProtection="1">
      <alignment horizontal="center" vertical="center"/>
    </xf>
    <xf numFmtId="180" fontId="0" fillId="4" borderId="32" xfId="0" applyNumberFormat="1" applyFill="1" applyBorder="1" applyAlignment="1" applyProtection="1">
      <alignment vertical="center"/>
    </xf>
    <xf numFmtId="0" fontId="0" fillId="0" borderId="0" xfId="0" applyFill="1" applyAlignment="1" applyProtection="1">
      <alignment vertical="center"/>
    </xf>
    <xf numFmtId="0" fontId="41" fillId="0" borderId="0" xfId="0" applyFont="1" applyFill="1" applyAlignment="1" applyProtection="1">
      <alignment vertical="center"/>
    </xf>
    <xf numFmtId="0" fontId="0" fillId="0" borderId="79" xfId="0" applyFill="1" applyBorder="1" applyAlignment="1" applyProtection="1">
      <alignment horizontal="center" vertical="center"/>
    </xf>
    <xf numFmtId="0" fontId="0" fillId="0" borderId="0" xfId="0" applyFill="1" applyAlignment="1" applyProtection="1">
      <alignment horizontal="center" vertical="center"/>
    </xf>
    <xf numFmtId="38" fontId="0" fillId="0" borderId="79" xfId="2" applyFont="1" applyFill="1" applyBorder="1" applyAlignment="1" applyProtection="1">
      <alignment horizontal="center" vertical="center"/>
    </xf>
    <xf numFmtId="38" fontId="0" fillId="0" borderId="0" xfId="2" applyFont="1" applyFill="1" applyAlignment="1" applyProtection="1">
      <alignment horizontal="center" vertical="center"/>
    </xf>
    <xf numFmtId="9" fontId="0" fillId="0" borderId="0" xfId="1" applyFont="1" applyFill="1" applyAlignment="1" applyProtection="1">
      <alignment horizontal="center" vertical="center"/>
    </xf>
    <xf numFmtId="0" fontId="29" fillId="0" borderId="79"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3" xfId="0" applyFill="1" applyBorder="1" applyAlignment="1" applyProtection="1">
      <alignment horizontal="center" vertical="center"/>
    </xf>
    <xf numFmtId="0" fontId="0" fillId="9" borderId="1" xfId="0" applyFill="1" applyBorder="1" applyAlignment="1" applyProtection="1">
      <alignment horizontal="center" vertical="center" shrinkToFit="1"/>
    </xf>
    <xf numFmtId="0" fontId="45" fillId="0" borderId="0" xfId="0" applyFont="1" applyAlignment="1">
      <alignment horizontal="center" vertical="center"/>
    </xf>
    <xf numFmtId="0" fontId="0" fillId="0" borderId="34" xfId="0" applyBorder="1" applyAlignment="1" applyProtection="1">
      <alignment vertical="center"/>
    </xf>
    <xf numFmtId="180" fontId="0" fillId="4" borderId="54" xfId="0" applyNumberFormat="1" applyFill="1" applyBorder="1" applyAlignment="1" applyProtection="1">
      <alignment vertical="center"/>
    </xf>
    <xf numFmtId="180" fontId="0" fillId="4" borderId="80" xfId="0" applyNumberFormat="1" applyFill="1" applyBorder="1" applyAlignment="1" applyProtection="1">
      <alignment vertical="center"/>
    </xf>
    <xf numFmtId="180" fontId="0" fillId="4" borderId="53" xfId="0" applyNumberFormat="1" applyFill="1" applyBorder="1" applyAlignment="1" applyProtection="1">
      <alignment vertical="center"/>
    </xf>
    <xf numFmtId="178" fontId="47" fillId="0" borderId="89" xfId="0" applyNumberFormat="1" applyFont="1" applyFill="1" applyBorder="1" applyAlignment="1">
      <alignment vertical="center" wrapText="1"/>
    </xf>
    <xf numFmtId="180" fontId="0" fillId="4" borderId="0" xfId="0" applyNumberFormat="1" applyFill="1" applyBorder="1" applyAlignment="1" applyProtection="1">
      <alignment vertical="center" shrinkToFit="1"/>
    </xf>
    <xf numFmtId="0" fontId="0" fillId="9" borderId="13" xfId="0" applyFill="1" applyBorder="1" applyAlignment="1">
      <alignment horizontal="center" vertical="center"/>
    </xf>
    <xf numFmtId="0" fontId="0" fillId="9" borderId="16" xfId="0" applyFill="1" applyBorder="1" applyAlignment="1">
      <alignment vertical="center"/>
    </xf>
    <xf numFmtId="0" fontId="0" fillId="9" borderId="6" xfId="0" applyFill="1" applyBorder="1" applyAlignment="1">
      <alignment vertical="center"/>
    </xf>
    <xf numFmtId="57" fontId="0" fillId="0" borderId="73" xfId="0" applyNumberFormat="1" applyFill="1" applyBorder="1" applyAlignment="1">
      <alignment horizontal="center" vertical="center"/>
    </xf>
    <xf numFmtId="0" fontId="0" fillId="0" borderId="17" xfId="0" applyFill="1" applyBorder="1" applyAlignment="1">
      <alignment vertical="center"/>
    </xf>
    <xf numFmtId="0" fontId="0" fillId="0" borderId="7" xfId="0" applyFill="1" applyBorder="1" applyAlignment="1">
      <alignment vertical="center"/>
    </xf>
    <xf numFmtId="180" fontId="0" fillId="4" borderId="90" xfId="0" applyNumberFormat="1" applyFill="1" applyBorder="1" applyAlignment="1" applyProtection="1">
      <alignment vertical="center"/>
    </xf>
    <xf numFmtId="0" fontId="0" fillId="0" borderId="79" xfId="0" applyBorder="1" applyAlignment="1">
      <alignment vertical="center"/>
    </xf>
    <xf numFmtId="176" fontId="0" fillId="0" borderId="74" xfId="0" applyNumberFormat="1" applyBorder="1" applyAlignment="1">
      <alignment vertical="center"/>
    </xf>
    <xf numFmtId="176" fontId="0" fillId="0" borderId="33" xfId="0" applyNumberFormat="1" applyBorder="1" applyAlignment="1">
      <alignment horizontal="center" vertical="center"/>
    </xf>
    <xf numFmtId="176" fontId="0" fillId="0" borderId="34" xfId="0" applyNumberFormat="1" applyBorder="1" applyAlignment="1">
      <alignment vertical="center"/>
    </xf>
    <xf numFmtId="0" fontId="40" fillId="0" borderId="0" xfId="0" applyFont="1" applyAlignment="1">
      <alignment vertical="center"/>
    </xf>
    <xf numFmtId="180" fontId="49" fillId="4" borderId="0" xfId="0" applyNumberFormat="1" applyFont="1" applyFill="1" applyAlignment="1" applyProtection="1">
      <alignment vertical="center"/>
    </xf>
    <xf numFmtId="0" fontId="9" fillId="4" borderId="4" xfId="0" applyFont="1" applyFill="1" applyBorder="1" applyAlignment="1" applyProtection="1">
      <alignment vertical="top" wrapText="1"/>
    </xf>
    <xf numFmtId="0" fontId="50" fillId="4" borderId="0" xfId="0" applyFont="1" applyFill="1" applyBorder="1" applyAlignment="1" applyProtection="1">
      <alignment vertical="center"/>
    </xf>
    <xf numFmtId="180" fontId="50" fillId="4" borderId="0" xfId="0" applyNumberFormat="1" applyFont="1" applyFill="1" applyAlignment="1" applyProtection="1">
      <alignment vertical="center"/>
    </xf>
    <xf numFmtId="0" fontId="51" fillId="4" borderId="3" xfId="0" applyFont="1" applyFill="1" applyBorder="1" applyAlignment="1" applyProtection="1">
      <alignment vertical="center"/>
    </xf>
    <xf numFmtId="0" fontId="52" fillId="4" borderId="0" xfId="0" applyFont="1" applyFill="1" applyAlignment="1" applyProtection="1">
      <alignment horizontal="left" vertical="center"/>
    </xf>
    <xf numFmtId="0" fontId="51" fillId="4" borderId="0" xfId="0" applyFont="1" applyFill="1" applyBorder="1" applyAlignment="1" applyProtection="1">
      <alignment vertical="center"/>
    </xf>
    <xf numFmtId="0" fontId="28" fillId="0" borderId="37" xfId="0" applyFont="1" applyFill="1" applyBorder="1" applyAlignment="1" applyProtection="1">
      <alignment horizontal="center" vertical="center"/>
      <protection locked="0"/>
    </xf>
    <xf numFmtId="180" fontId="0" fillId="4" borderId="118" xfId="0" applyNumberFormat="1" applyFill="1" applyBorder="1" applyAlignment="1" applyProtection="1">
      <alignment vertical="center"/>
    </xf>
    <xf numFmtId="0" fontId="18" fillId="4" borderId="44" xfId="0" applyFont="1" applyFill="1" applyBorder="1" applyAlignment="1" applyProtection="1">
      <alignment horizontal="center" vertical="center"/>
    </xf>
    <xf numFmtId="0" fontId="28" fillId="0" borderId="52" xfId="0" applyFont="1" applyFill="1" applyBorder="1" applyAlignment="1" applyProtection="1">
      <alignment horizontal="center" vertical="center"/>
      <protection locked="0"/>
    </xf>
    <xf numFmtId="57" fontId="0" fillId="4" borderId="52" xfId="0" applyNumberFormat="1" applyFill="1" applyBorder="1" applyAlignment="1" applyProtection="1">
      <alignment vertical="center"/>
    </xf>
    <xf numFmtId="180" fontId="8" fillId="6" borderId="44" xfId="0" applyNumberFormat="1" applyFont="1" applyFill="1" applyBorder="1" applyAlignment="1" applyProtection="1">
      <alignment vertical="center" shrinkToFit="1"/>
    </xf>
    <xf numFmtId="183" fontId="29" fillId="0" borderId="104" xfId="0" applyNumberFormat="1" applyFont="1" applyFill="1" applyBorder="1" applyAlignment="1" applyProtection="1">
      <alignment horizontal="right" vertical="center" shrinkToFit="1"/>
      <protection locked="0"/>
    </xf>
    <xf numFmtId="180" fontId="4" fillId="4" borderId="120" xfId="0" applyNumberFormat="1" applyFont="1" applyFill="1" applyBorder="1" applyAlignment="1" applyProtection="1">
      <alignment vertical="center" shrinkToFit="1"/>
    </xf>
    <xf numFmtId="38" fontId="8" fillId="0" borderId="9" xfId="2" applyFont="1" applyFill="1" applyBorder="1" applyAlignment="1" applyProtection="1">
      <alignment vertical="center" shrinkToFit="1"/>
      <protection locked="0"/>
    </xf>
    <xf numFmtId="180" fontId="0" fillId="4" borderId="121" xfId="0" applyNumberFormat="1" applyFill="1" applyBorder="1" applyAlignment="1" applyProtection="1">
      <alignment vertical="center" shrinkToFit="1"/>
    </xf>
    <xf numFmtId="0" fontId="18" fillId="4" borderId="33" xfId="0" applyFont="1" applyFill="1" applyBorder="1" applyAlignment="1" applyProtection="1">
      <alignment horizontal="center" vertical="center"/>
    </xf>
    <xf numFmtId="0" fontId="0" fillId="0" borderId="33" xfId="0" applyNumberFormat="1" applyFill="1" applyBorder="1" applyAlignment="1" applyProtection="1">
      <alignment horizontal="center" vertical="center"/>
      <protection locked="0"/>
    </xf>
    <xf numFmtId="183" fontId="29" fillId="0" borderId="33" xfId="2" applyNumberFormat="1" applyFont="1" applyFill="1" applyBorder="1" applyAlignment="1" applyProtection="1">
      <alignment horizontal="right" vertical="center" shrinkToFit="1"/>
      <protection locked="0"/>
    </xf>
    <xf numFmtId="183" fontId="0" fillId="0" borderId="33" xfId="2" applyNumberFormat="1" applyFont="1" applyFill="1" applyBorder="1" applyAlignment="1" applyProtection="1">
      <alignment horizontal="right" vertical="center" shrinkToFit="1"/>
      <protection locked="0"/>
    </xf>
    <xf numFmtId="180" fontId="0" fillId="4" borderId="122" xfId="0" applyNumberFormat="1" applyFill="1" applyBorder="1" applyAlignment="1" applyProtection="1">
      <alignment vertical="center" shrinkToFit="1"/>
    </xf>
    <xf numFmtId="38" fontId="8" fillId="0" borderId="74" xfId="2" applyFont="1" applyFill="1" applyBorder="1" applyAlignment="1" applyProtection="1">
      <alignment vertical="center" shrinkToFit="1"/>
      <protection locked="0"/>
    </xf>
    <xf numFmtId="180" fontId="0" fillId="4" borderId="79" xfId="0" applyNumberFormat="1" applyFill="1" applyBorder="1" applyAlignment="1" applyProtection="1">
      <alignment vertical="center"/>
    </xf>
    <xf numFmtId="180" fontId="8" fillId="6" borderId="123" xfId="0" applyNumberFormat="1" applyFont="1" applyFill="1" applyBorder="1" applyAlignment="1" applyProtection="1">
      <alignment vertical="center" shrinkToFit="1"/>
    </xf>
    <xf numFmtId="180" fontId="0" fillId="4" borderId="124" xfId="0" applyNumberFormat="1" applyFill="1" applyBorder="1" applyAlignment="1" applyProtection="1">
      <alignment vertical="center"/>
    </xf>
    <xf numFmtId="0" fontId="0" fillId="0" borderId="15" xfId="0" applyFont="1" applyFill="1" applyBorder="1" applyAlignment="1">
      <alignment horizontal="center" vertical="center"/>
    </xf>
    <xf numFmtId="3" fontId="28" fillId="4" borderId="1" xfId="0" applyNumberFormat="1" applyFont="1" applyFill="1" applyBorder="1" applyAlignment="1" applyProtection="1">
      <alignment horizontal="center" vertical="center"/>
    </xf>
    <xf numFmtId="0" fontId="20" fillId="4" borderId="74" xfId="0" applyFont="1" applyFill="1" applyBorder="1" applyAlignment="1" applyProtection="1">
      <alignment vertical="center" wrapText="1"/>
    </xf>
    <xf numFmtId="3" fontId="0" fillId="4" borderId="87" xfId="0" applyNumberFormat="1" applyFill="1" applyBorder="1" applyAlignment="1" applyProtection="1">
      <alignment horizontal="center" vertical="center"/>
    </xf>
    <xf numFmtId="14" fontId="0" fillId="0" borderId="33" xfId="0" applyNumberFormat="1" applyFill="1" applyBorder="1" applyAlignment="1" applyProtection="1">
      <alignment horizontal="center" vertical="center"/>
      <protection locked="0"/>
    </xf>
    <xf numFmtId="0" fontId="57" fillId="0" borderId="0" xfId="0" applyFont="1" applyAlignment="1">
      <alignment vertical="center"/>
    </xf>
    <xf numFmtId="0" fontId="3" fillId="0" borderId="0" xfId="3" applyProtection="1">
      <alignment vertical="center"/>
    </xf>
    <xf numFmtId="0" fontId="3" fillId="0" borderId="0" xfId="3" applyProtection="1">
      <alignment vertical="center"/>
      <protection hidden="1"/>
    </xf>
    <xf numFmtId="49" fontId="3" fillId="0" borderId="0" xfId="3" applyNumberFormat="1" applyProtection="1">
      <alignment vertical="center"/>
      <protection hidden="1"/>
    </xf>
    <xf numFmtId="0" fontId="60" fillId="12" borderId="130" xfId="3" applyFont="1" applyFill="1" applyBorder="1" applyProtection="1">
      <alignment vertical="center"/>
    </xf>
    <xf numFmtId="0" fontId="61" fillId="11" borderId="130" xfId="3" applyFont="1" applyFill="1" applyBorder="1" applyProtection="1">
      <alignment vertical="center"/>
    </xf>
    <xf numFmtId="185" fontId="28" fillId="0" borderId="79" xfId="0" applyNumberFormat="1" applyFont="1" applyFill="1" applyBorder="1" applyAlignment="1" applyProtection="1">
      <alignment horizontal="center" vertical="center"/>
      <protection locked="0"/>
    </xf>
    <xf numFmtId="185" fontId="28" fillId="0" borderId="83" xfId="0" applyNumberFormat="1" applyFont="1" applyFill="1" applyBorder="1" applyAlignment="1" applyProtection="1">
      <alignment horizontal="center" vertical="center"/>
      <protection locked="0"/>
    </xf>
    <xf numFmtId="185" fontId="28" fillId="0" borderId="53" xfId="0" applyNumberFormat="1" applyFont="1" applyFill="1" applyBorder="1" applyAlignment="1" applyProtection="1">
      <alignment horizontal="center" vertical="center"/>
      <protection locked="0"/>
    </xf>
    <xf numFmtId="185" fontId="28" fillId="10" borderId="79" xfId="0" applyNumberFormat="1" applyFont="1" applyFill="1" applyBorder="1" applyAlignment="1" applyProtection="1">
      <alignment horizontal="center" vertical="center"/>
      <protection locked="0"/>
    </xf>
    <xf numFmtId="185" fontId="0" fillId="0" borderId="16" xfId="0" applyNumberFormat="1" applyFill="1" applyBorder="1" applyAlignment="1" applyProtection="1">
      <alignment horizontal="center" vertical="center"/>
      <protection locked="0"/>
    </xf>
    <xf numFmtId="0" fontId="62" fillId="0" borderId="0" xfId="3" applyFont="1" applyProtection="1">
      <alignment vertical="center"/>
    </xf>
    <xf numFmtId="0" fontId="3" fillId="0" borderId="0" xfId="3" applyNumberFormat="1" applyProtection="1">
      <alignment vertical="center"/>
    </xf>
    <xf numFmtId="0" fontId="2" fillId="0" borderId="0" xfId="3" applyFont="1" applyProtection="1">
      <alignment vertical="center"/>
    </xf>
    <xf numFmtId="0" fontId="63" fillId="13" borderId="137" xfId="3" applyFont="1" applyFill="1" applyBorder="1" applyAlignment="1" applyProtection="1">
      <alignment vertical="center" wrapText="1"/>
    </xf>
    <xf numFmtId="0" fontId="66" fillId="0" borderId="0" xfId="3" applyFont="1" applyProtection="1">
      <alignment vertical="center"/>
      <protection hidden="1"/>
    </xf>
    <xf numFmtId="184" fontId="3" fillId="0" borderId="126" xfId="3" applyNumberFormat="1" applyFill="1" applyBorder="1" applyAlignment="1" applyProtection="1">
      <alignment horizontal="center" vertical="center"/>
      <protection locked="0"/>
    </xf>
    <xf numFmtId="184" fontId="3" fillId="0" borderId="129" xfId="3" applyNumberFormat="1" applyFill="1" applyBorder="1" applyAlignment="1" applyProtection="1">
      <alignment horizontal="center" vertical="center"/>
      <protection locked="0"/>
    </xf>
    <xf numFmtId="184" fontId="3" fillId="0" borderId="135" xfId="3" applyNumberFormat="1" applyFill="1" applyBorder="1" applyAlignment="1" applyProtection="1">
      <alignment horizontal="center" vertical="center"/>
      <protection locked="0"/>
    </xf>
    <xf numFmtId="184" fontId="3" fillId="0" borderId="129" xfId="3" applyNumberFormat="1" applyFill="1" applyBorder="1" applyAlignment="1" applyProtection="1">
      <alignment horizontal="center" vertical="center"/>
    </xf>
    <xf numFmtId="184" fontId="3" fillId="0" borderId="135" xfId="3" applyNumberFormat="1" applyFill="1" applyBorder="1" applyAlignment="1" applyProtection="1">
      <alignment horizontal="center" vertical="center"/>
    </xf>
    <xf numFmtId="14" fontId="8" fillId="0" borderId="45" xfId="0" applyNumberFormat="1" applyFont="1" applyFill="1" applyBorder="1" applyAlignment="1" applyProtection="1">
      <alignment vertical="center" shrinkToFit="1"/>
      <protection locked="0"/>
    </xf>
    <xf numFmtId="184" fontId="3" fillId="0" borderId="131" xfId="3" applyNumberFormat="1" applyFill="1" applyBorder="1" applyAlignment="1" applyProtection="1">
      <alignment horizontal="center" vertical="center"/>
      <protection locked="0"/>
    </xf>
    <xf numFmtId="184" fontId="3" fillId="0" borderId="134" xfId="3" applyNumberFormat="1" applyFill="1" applyBorder="1" applyAlignment="1" applyProtection="1">
      <alignment horizontal="center" vertical="center"/>
      <protection locked="0"/>
    </xf>
    <xf numFmtId="0" fontId="64" fillId="15" borderId="138" xfId="3" applyFont="1" applyFill="1" applyBorder="1" applyAlignment="1" applyProtection="1">
      <alignment horizontal="center" vertical="center" wrapText="1"/>
    </xf>
    <xf numFmtId="0" fontId="64" fillId="15" borderId="137" xfId="3" applyFont="1" applyFill="1" applyBorder="1" applyAlignment="1" applyProtection="1">
      <alignment horizontal="center" vertical="center" wrapText="1"/>
    </xf>
    <xf numFmtId="0" fontId="3" fillId="16" borderId="139" xfId="3" applyNumberFormat="1" applyFill="1" applyBorder="1" applyAlignment="1" applyProtection="1">
      <alignment horizontal="center" vertical="center"/>
      <protection locked="0"/>
    </xf>
    <xf numFmtId="0" fontId="3" fillId="16" borderId="126" xfId="3" applyNumberFormat="1" applyFill="1" applyBorder="1" applyAlignment="1" applyProtection="1">
      <alignment horizontal="center" vertical="center"/>
      <protection locked="0"/>
    </xf>
    <xf numFmtId="0" fontId="3" fillId="16" borderId="127" xfId="3" applyNumberFormat="1" applyFill="1" applyBorder="1" applyAlignment="1" applyProtection="1">
      <alignment horizontal="center" vertical="center"/>
      <protection locked="0"/>
    </xf>
    <xf numFmtId="0" fontId="3" fillId="16" borderId="129" xfId="3" applyNumberFormat="1" applyFill="1" applyBorder="1" applyAlignment="1" applyProtection="1">
      <alignment horizontal="center" vertical="center"/>
      <protection locked="0"/>
    </xf>
    <xf numFmtId="0" fontId="3" fillId="16" borderId="132" xfId="3" applyNumberFormat="1" applyFill="1" applyBorder="1" applyAlignment="1" applyProtection="1">
      <alignment horizontal="center" vertical="center"/>
      <protection locked="0"/>
    </xf>
    <xf numFmtId="0" fontId="3" fillId="16" borderId="135" xfId="3" applyNumberFormat="1" applyFill="1" applyBorder="1" applyAlignment="1" applyProtection="1">
      <alignment horizontal="center" vertical="center"/>
      <protection locked="0"/>
    </xf>
    <xf numFmtId="0" fontId="3" fillId="16" borderId="136" xfId="3" applyNumberFormat="1" applyFill="1" applyBorder="1" applyAlignment="1" applyProtection="1">
      <alignment horizontal="center" vertical="center"/>
      <protection locked="0"/>
    </xf>
    <xf numFmtId="0" fontId="60" fillId="12" borderId="143" xfId="3" applyNumberFormat="1" applyFont="1" applyFill="1" applyBorder="1" applyAlignment="1" applyProtection="1">
      <alignment horizontal="center" vertical="center"/>
    </xf>
    <xf numFmtId="0" fontId="59" fillId="11" borderId="143" xfId="3" applyFont="1" applyFill="1" applyBorder="1" applyAlignment="1" applyProtection="1">
      <alignment horizontal="center" vertical="center"/>
    </xf>
    <xf numFmtId="0" fontId="75" fillId="0" borderId="0" xfId="3" applyFont="1" applyAlignment="1" applyProtection="1">
      <alignment horizontal="right" vertical="center"/>
    </xf>
    <xf numFmtId="0" fontId="0" fillId="4" borderId="128" xfId="0" applyFill="1" applyBorder="1" applyAlignment="1" applyProtection="1">
      <alignment horizontal="center" vertical="center"/>
    </xf>
    <xf numFmtId="57" fontId="0" fillId="4" borderId="44" xfId="0" applyNumberFormat="1" applyFill="1" applyBorder="1" applyAlignment="1" applyProtection="1">
      <alignment vertical="center"/>
    </xf>
    <xf numFmtId="57" fontId="0" fillId="4" borderId="32" xfId="0" applyNumberFormat="1" applyFill="1" applyBorder="1" applyAlignment="1" applyProtection="1">
      <alignment vertical="center"/>
    </xf>
    <xf numFmtId="0" fontId="8" fillId="19" borderId="0" xfId="0" applyFont="1" applyFill="1" applyAlignment="1">
      <alignment vertical="center"/>
    </xf>
    <xf numFmtId="0" fontId="0" fillId="19" borderId="0" xfId="0" applyFill="1" applyAlignment="1">
      <alignment vertical="center"/>
    </xf>
    <xf numFmtId="184" fontId="1" fillId="0" borderId="125" xfId="3" applyNumberFormat="1" applyFont="1" applyFill="1" applyBorder="1" applyAlignment="1" applyProtection="1">
      <alignment horizontal="center" vertical="center"/>
      <protection locked="0"/>
    </xf>
    <xf numFmtId="177" fontId="78" fillId="0" borderId="52" xfId="0" applyNumberFormat="1" applyFont="1" applyBorder="1" applyAlignment="1" applyProtection="1">
      <alignment vertical="center"/>
    </xf>
    <xf numFmtId="176" fontId="78" fillId="0" borderId="53" xfId="0" applyNumberFormat="1" applyFont="1" applyBorder="1" applyAlignment="1" applyProtection="1">
      <alignment vertical="center"/>
    </xf>
    <xf numFmtId="176" fontId="78" fillId="0" borderId="54" xfId="0" applyNumberFormat="1" applyFont="1" applyBorder="1" applyAlignment="1" applyProtection="1">
      <alignment vertical="center"/>
    </xf>
    <xf numFmtId="0" fontId="45" fillId="0" borderId="48" xfId="0" applyFont="1" applyBorder="1" applyAlignment="1">
      <alignment horizontal="center" vertical="center"/>
    </xf>
    <xf numFmtId="177" fontId="45" fillId="0" borderId="52" xfId="0" applyNumberFormat="1" applyFont="1" applyBorder="1" applyAlignment="1" applyProtection="1">
      <alignment vertical="center"/>
    </xf>
    <xf numFmtId="176" fontId="45" fillId="0" borderId="53" xfId="0" applyNumberFormat="1" applyFont="1" applyBorder="1" applyAlignment="1" applyProtection="1">
      <alignment vertical="center"/>
    </xf>
    <xf numFmtId="176" fontId="45" fillId="0" borderId="54" xfId="0" applyNumberFormat="1" applyFont="1" applyBorder="1" applyAlignment="1" applyProtection="1">
      <alignment vertical="center"/>
    </xf>
    <xf numFmtId="0" fontId="0" fillId="0" borderId="48" xfId="0" applyFont="1" applyBorder="1" applyAlignment="1">
      <alignment horizontal="center" vertical="center"/>
    </xf>
    <xf numFmtId="0" fontId="9" fillId="0" borderId="42" xfId="0" applyFont="1" applyBorder="1" applyAlignment="1">
      <alignment vertical="center"/>
    </xf>
    <xf numFmtId="0" fontId="9" fillId="0" borderId="44" xfId="0" applyFont="1" applyBorder="1" applyAlignment="1">
      <alignment vertical="center"/>
    </xf>
    <xf numFmtId="0" fontId="0" fillId="0" borderId="0" xfId="0" applyAlignment="1">
      <alignment horizontal="center" vertical="center"/>
    </xf>
    <xf numFmtId="180" fontId="0" fillId="0" borderId="149" xfId="0" applyNumberFormat="1" applyFill="1" applyBorder="1" applyAlignment="1" applyProtection="1">
      <alignment vertical="center"/>
      <protection locked="0"/>
    </xf>
    <xf numFmtId="0" fontId="9" fillId="0" borderId="0" xfId="0" applyFont="1" applyAlignment="1" applyProtection="1">
      <alignment vertical="center"/>
      <protection hidden="1"/>
    </xf>
    <xf numFmtId="182" fontId="35" fillId="0" borderId="0" xfId="0" applyNumberFormat="1" applyFont="1" applyAlignment="1" applyProtection="1">
      <alignment horizontal="right" vertical="center"/>
      <protection hidden="1"/>
    </xf>
    <xf numFmtId="0" fontId="57" fillId="3" borderId="61" xfId="0" applyFont="1" applyFill="1" applyBorder="1" applyAlignment="1" applyProtection="1">
      <alignment vertical="center"/>
      <protection hidden="1"/>
    </xf>
    <xf numFmtId="0" fontId="57" fillId="3" borderId="45" xfId="0" applyFont="1" applyFill="1" applyBorder="1" applyAlignment="1" applyProtection="1">
      <alignment vertical="center"/>
      <protection hidden="1"/>
    </xf>
    <xf numFmtId="0" fontId="42" fillId="3" borderId="45" xfId="0" applyFont="1" applyFill="1" applyBorder="1" applyAlignment="1" applyProtection="1">
      <alignment vertical="center"/>
      <protection hidden="1"/>
    </xf>
    <xf numFmtId="0" fontId="42" fillId="3" borderId="45" xfId="0" applyFont="1" applyFill="1" applyBorder="1" applyAlignment="1" applyProtection="1">
      <alignment horizontal="right" vertical="center"/>
      <protection hidden="1"/>
    </xf>
    <xf numFmtId="0" fontId="42" fillId="3" borderId="45" xfId="0" applyFont="1" applyFill="1" applyBorder="1" applyAlignment="1" applyProtection="1">
      <alignment horizontal="center" vertical="center"/>
      <protection hidden="1"/>
    </xf>
    <xf numFmtId="0" fontId="67" fillId="3" borderId="45" xfId="0" applyFont="1" applyFill="1" applyBorder="1" applyAlignment="1" applyProtection="1">
      <alignment vertical="center"/>
      <protection hidden="1"/>
    </xf>
    <xf numFmtId="0" fontId="42" fillId="3" borderId="62" xfId="0" applyFont="1" applyFill="1" applyBorder="1" applyAlignment="1" applyProtection="1">
      <alignment vertical="center"/>
      <protection hidden="1"/>
    </xf>
    <xf numFmtId="0" fontId="0" fillId="0" borderId="0" xfId="0" applyAlignment="1" applyProtection="1">
      <alignment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2" fillId="0" borderId="0" xfId="0" applyFont="1" applyAlignment="1" applyProtection="1">
      <alignment vertical="center"/>
      <protection hidden="1"/>
    </xf>
    <xf numFmtId="0" fontId="0" fillId="11" borderId="8" xfId="0" applyFill="1" applyBorder="1" applyAlignment="1" applyProtection="1">
      <alignment vertical="center"/>
      <protection hidden="1"/>
    </xf>
    <xf numFmtId="0" fontId="0" fillId="11" borderId="1" xfId="0" applyFill="1" applyBorder="1" applyAlignment="1" applyProtection="1">
      <alignment vertical="center"/>
      <protection hidden="1"/>
    </xf>
    <xf numFmtId="0" fontId="0" fillId="11" borderId="2" xfId="0" applyFill="1" applyBorder="1" applyAlignment="1" applyProtection="1">
      <alignment vertical="center"/>
      <protection hidden="1"/>
    </xf>
    <xf numFmtId="0" fontId="0" fillId="11" borderId="3" xfId="0" applyFill="1" applyBorder="1" applyAlignment="1" applyProtection="1">
      <alignment vertical="center"/>
      <protection hidden="1"/>
    </xf>
    <xf numFmtId="0" fontId="0" fillId="11" borderId="0" xfId="0" applyFill="1" applyBorder="1" applyAlignment="1" applyProtection="1">
      <alignment vertical="center"/>
      <protection hidden="1"/>
    </xf>
    <xf numFmtId="0" fontId="9" fillId="11" borderId="0" xfId="0" applyFont="1" applyFill="1" applyBorder="1" applyAlignment="1" applyProtection="1">
      <alignment horizontal="right" vertical="center"/>
      <protection hidden="1"/>
    </xf>
    <xf numFmtId="0" fontId="4" fillId="11" borderId="0" xfId="0" applyFont="1" applyFill="1" applyBorder="1" applyAlignment="1" applyProtection="1">
      <alignment vertical="center"/>
      <protection hidden="1"/>
    </xf>
    <xf numFmtId="0" fontId="0" fillId="11" borderId="4" xfId="0" applyFill="1" applyBorder="1" applyAlignment="1" applyProtection="1">
      <alignment vertical="center"/>
      <protection hidden="1"/>
    </xf>
    <xf numFmtId="0" fontId="8" fillId="11" borderId="41" xfId="0" applyFont="1" applyFill="1" applyBorder="1" applyAlignment="1" applyProtection="1">
      <alignment vertical="center"/>
      <protection hidden="1"/>
    </xf>
    <xf numFmtId="0" fontId="8" fillId="11" borderId="42" xfId="0" applyFont="1" applyFill="1" applyBorder="1" applyAlignment="1" applyProtection="1">
      <alignment vertical="center"/>
      <protection hidden="1"/>
    </xf>
    <xf numFmtId="0" fontId="8" fillId="11" borderId="42" xfId="0" applyFont="1" applyFill="1" applyBorder="1" applyAlignment="1" applyProtection="1">
      <alignment horizontal="right" vertical="center"/>
      <protection hidden="1"/>
    </xf>
    <xf numFmtId="176" fontId="12" fillId="11" borderId="42" xfId="0" applyNumberFormat="1" applyFont="1" applyFill="1" applyBorder="1" applyAlignment="1" applyProtection="1">
      <alignment vertical="center"/>
      <protection hidden="1"/>
    </xf>
    <xf numFmtId="0" fontId="8" fillId="11" borderId="43" xfId="0" applyFont="1" applyFill="1" applyBorder="1" applyAlignment="1" applyProtection="1">
      <alignment vertical="center"/>
      <protection hidden="1"/>
    </xf>
    <xf numFmtId="0" fontId="8" fillId="11" borderId="9" xfId="0" applyFont="1" applyFill="1" applyBorder="1" applyAlignment="1" applyProtection="1">
      <alignment vertical="center"/>
      <protection hidden="1"/>
    </xf>
    <xf numFmtId="0" fontId="8" fillId="11" borderId="44" xfId="0" applyFont="1" applyFill="1" applyBorder="1" applyAlignment="1" applyProtection="1">
      <alignment vertical="center"/>
      <protection hidden="1"/>
    </xf>
    <xf numFmtId="0" fontId="8" fillId="11" borderId="44" xfId="0" applyFont="1" applyFill="1" applyBorder="1" applyAlignment="1" applyProtection="1">
      <alignment horizontal="right" vertical="center"/>
      <protection hidden="1"/>
    </xf>
    <xf numFmtId="0" fontId="9" fillId="11" borderId="44" xfId="0" applyFont="1" applyFill="1" applyBorder="1" applyAlignment="1" applyProtection="1">
      <alignment vertical="center"/>
      <protection hidden="1"/>
    </xf>
    <xf numFmtId="0" fontId="8" fillId="11" borderId="44" xfId="0" applyFont="1" applyFill="1" applyBorder="1" applyAlignment="1" applyProtection="1">
      <alignment horizontal="center" vertical="center"/>
      <protection hidden="1"/>
    </xf>
    <xf numFmtId="176" fontId="12" fillId="11" borderId="44" xfId="0" applyNumberFormat="1" applyFont="1" applyFill="1" applyBorder="1" applyAlignment="1" applyProtection="1">
      <alignment vertical="center"/>
      <protection hidden="1"/>
    </xf>
    <xf numFmtId="0" fontId="8" fillId="11" borderId="38" xfId="0" applyFont="1" applyFill="1" applyBorder="1" applyAlignment="1" applyProtection="1">
      <alignment vertical="center"/>
      <protection hidden="1"/>
    </xf>
    <xf numFmtId="0" fontId="0" fillId="17" borderId="8" xfId="0" applyFill="1" applyBorder="1" applyAlignment="1" applyProtection="1">
      <alignment vertical="center"/>
      <protection hidden="1"/>
    </xf>
    <xf numFmtId="0" fontId="0" fillId="17" borderId="1" xfId="0" applyFill="1" applyBorder="1" applyAlignment="1" applyProtection="1">
      <alignment vertical="center"/>
      <protection hidden="1"/>
    </xf>
    <xf numFmtId="0" fontId="0" fillId="17" borderId="2" xfId="0" applyFill="1" applyBorder="1" applyAlignment="1" applyProtection="1">
      <alignment vertical="center"/>
      <protection hidden="1"/>
    </xf>
    <xf numFmtId="0" fontId="0" fillId="17" borderId="3" xfId="0" applyFill="1" applyBorder="1" applyAlignment="1" applyProtection="1">
      <alignment vertical="center"/>
      <protection hidden="1"/>
    </xf>
    <xf numFmtId="0" fontId="0" fillId="17" borderId="0" xfId="0" applyFill="1" applyBorder="1" applyAlignment="1" applyProtection="1">
      <alignment vertical="center"/>
      <protection hidden="1"/>
    </xf>
    <xf numFmtId="0" fontId="9" fillId="17" borderId="0" xfId="0" applyFont="1" applyFill="1" applyBorder="1" applyAlignment="1" applyProtection="1">
      <alignment horizontal="right" vertical="center"/>
      <protection hidden="1"/>
    </xf>
    <xf numFmtId="0" fontId="4" fillId="17" borderId="0" xfId="0" applyFont="1" applyFill="1" applyBorder="1" applyAlignment="1" applyProtection="1">
      <alignment vertical="center"/>
      <protection hidden="1"/>
    </xf>
    <xf numFmtId="0" fontId="0" fillId="17" borderId="4" xfId="0" applyFill="1" applyBorder="1" applyAlignment="1" applyProtection="1">
      <alignment vertical="center"/>
      <protection hidden="1"/>
    </xf>
    <xf numFmtId="0" fontId="0" fillId="17" borderId="9" xfId="0" applyFill="1" applyBorder="1" applyAlignment="1" applyProtection="1">
      <alignment vertical="center"/>
      <protection hidden="1"/>
    </xf>
    <xf numFmtId="0" fontId="8" fillId="17" borderId="41" xfId="0" applyFont="1" applyFill="1" applyBorder="1" applyAlignment="1" applyProtection="1">
      <alignment vertical="center"/>
      <protection hidden="1"/>
    </xf>
    <xf numFmtId="0" fontId="8" fillId="17" borderId="42" xfId="0" applyFont="1" applyFill="1" applyBorder="1" applyAlignment="1" applyProtection="1">
      <alignment vertical="center"/>
      <protection hidden="1"/>
    </xf>
    <xf numFmtId="0" fontId="8" fillId="17" borderId="42" xfId="0" applyFont="1" applyFill="1" applyBorder="1" applyAlignment="1" applyProtection="1">
      <alignment horizontal="right" vertical="center"/>
      <protection hidden="1"/>
    </xf>
    <xf numFmtId="176" fontId="12" fillId="17" borderId="42" xfId="0" applyNumberFormat="1" applyFont="1" applyFill="1" applyBorder="1" applyAlignment="1" applyProtection="1">
      <alignment vertical="center"/>
      <protection hidden="1"/>
    </xf>
    <xf numFmtId="0" fontId="8" fillId="17" borderId="43" xfId="0" applyFont="1" applyFill="1" applyBorder="1" applyAlignment="1" applyProtection="1">
      <alignment vertical="center"/>
      <protection hidden="1"/>
    </xf>
    <xf numFmtId="0" fontId="8" fillId="17" borderId="9" xfId="0" applyFont="1" applyFill="1" applyBorder="1" applyAlignment="1" applyProtection="1">
      <alignment vertical="center"/>
      <protection hidden="1"/>
    </xf>
    <xf numFmtId="0" fontId="8" fillId="17" borderId="44" xfId="0" applyFont="1" applyFill="1" applyBorder="1" applyAlignment="1" applyProtection="1">
      <alignment vertical="center"/>
      <protection hidden="1"/>
    </xf>
    <xf numFmtId="0" fontId="8" fillId="17" borderId="44" xfId="0" applyFont="1" applyFill="1" applyBorder="1" applyAlignment="1" applyProtection="1">
      <alignment horizontal="right" vertical="center"/>
      <protection hidden="1"/>
    </xf>
    <xf numFmtId="0" fontId="9" fillId="17" borderId="44" xfId="0" applyFont="1" applyFill="1" applyBorder="1" applyAlignment="1" applyProtection="1">
      <alignment vertical="center"/>
      <protection hidden="1"/>
    </xf>
    <xf numFmtId="0" fontId="8" fillId="17" borderId="44" xfId="0" applyFont="1" applyFill="1" applyBorder="1" applyAlignment="1" applyProtection="1">
      <alignment horizontal="center" vertical="center"/>
      <protection hidden="1"/>
    </xf>
    <xf numFmtId="176" fontId="12" fillId="17" borderId="44" xfId="0" applyNumberFormat="1" applyFont="1" applyFill="1" applyBorder="1" applyAlignment="1" applyProtection="1">
      <alignment vertical="center"/>
      <protection hidden="1"/>
    </xf>
    <xf numFmtId="0" fontId="8" fillId="17" borderId="38" xfId="0" applyFont="1" applyFill="1" applyBorder="1" applyAlignment="1" applyProtection="1">
      <alignment vertical="center"/>
      <protection hidden="1"/>
    </xf>
    <xf numFmtId="0" fontId="8" fillId="0" borderId="0" xfId="0" applyFont="1" applyBorder="1" applyAlignment="1" applyProtection="1">
      <alignment vertical="center"/>
      <protection hidden="1"/>
    </xf>
    <xf numFmtId="0" fontId="0" fillId="17" borderId="5" xfId="0" applyFill="1" applyBorder="1" applyAlignment="1" applyProtection="1">
      <alignment vertical="center"/>
      <protection hidden="1"/>
    </xf>
    <xf numFmtId="0" fontId="0" fillId="17" borderId="6" xfId="0" applyFill="1" applyBorder="1" applyAlignment="1" applyProtection="1">
      <alignment horizontal="right" vertical="center"/>
      <protection hidden="1"/>
    </xf>
    <xf numFmtId="0" fontId="0" fillId="17" borderId="6" xfId="0" applyFill="1" applyBorder="1" applyAlignment="1" applyProtection="1">
      <alignment vertical="center"/>
      <protection hidden="1"/>
    </xf>
    <xf numFmtId="0" fontId="8" fillId="17" borderId="6" xfId="0" applyFont="1" applyFill="1" applyBorder="1" applyAlignment="1" applyProtection="1">
      <alignment horizontal="center" vertical="center"/>
      <protection hidden="1"/>
    </xf>
    <xf numFmtId="176" fontId="8" fillId="17" borderId="6" xfId="0" applyNumberFormat="1" applyFont="1" applyFill="1" applyBorder="1" applyAlignment="1" applyProtection="1">
      <alignment vertical="center"/>
      <protection hidden="1"/>
    </xf>
    <xf numFmtId="0" fontId="6" fillId="17" borderId="6" xfId="0" applyFont="1" applyFill="1" applyBorder="1" applyAlignment="1" applyProtection="1">
      <alignment vertical="center"/>
      <protection hidden="1"/>
    </xf>
    <xf numFmtId="0" fontId="0" fillId="17" borderId="7" xfId="0" applyFill="1" applyBorder="1" applyAlignment="1" applyProtection="1">
      <alignment vertical="center"/>
      <protection hidden="1"/>
    </xf>
    <xf numFmtId="0" fontId="0" fillId="18" borderId="8" xfId="0" applyFill="1" applyBorder="1" applyAlignment="1" applyProtection="1">
      <alignment vertical="center"/>
      <protection hidden="1"/>
    </xf>
    <xf numFmtId="0" fontId="0" fillId="18" borderId="1" xfId="0" applyFill="1" applyBorder="1" applyAlignment="1" applyProtection="1">
      <alignment vertical="center"/>
      <protection hidden="1"/>
    </xf>
    <xf numFmtId="0" fontId="0" fillId="18" borderId="2" xfId="0" applyFill="1" applyBorder="1" applyAlignment="1" applyProtection="1">
      <alignment vertical="center"/>
      <protection hidden="1"/>
    </xf>
    <xf numFmtId="0" fontId="0" fillId="18" borderId="3" xfId="0" applyFill="1" applyBorder="1" applyAlignment="1" applyProtection="1">
      <alignment vertical="center"/>
      <protection hidden="1"/>
    </xf>
    <xf numFmtId="0" fontId="0" fillId="18" borderId="0" xfId="0" applyFill="1" applyBorder="1" applyAlignment="1" applyProtection="1">
      <alignment vertical="center"/>
      <protection hidden="1"/>
    </xf>
    <xf numFmtId="0" fontId="9" fillId="18" borderId="0" xfId="0" applyFont="1" applyFill="1" applyBorder="1" applyAlignment="1" applyProtection="1">
      <alignment horizontal="right" vertical="center"/>
      <protection hidden="1"/>
    </xf>
    <xf numFmtId="0" fontId="4" fillId="18" borderId="0" xfId="0" applyFont="1" applyFill="1" applyBorder="1" applyAlignment="1" applyProtection="1">
      <alignment vertical="center"/>
      <protection hidden="1"/>
    </xf>
    <xf numFmtId="0" fontId="29" fillId="18" borderId="0" xfId="0" applyFont="1" applyFill="1" applyBorder="1" applyAlignment="1" applyProtection="1">
      <alignment vertical="center"/>
      <protection hidden="1"/>
    </xf>
    <xf numFmtId="0" fontId="0" fillId="18" borderId="4" xfId="0" applyFill="1" applyBorder="1" applyAlignment="1" applyProtection="1">
      <alignment vertical="center"/>
      <protection hidden="1"/>
    </xf>
    <xf numFmtId="0" fontId="0" fillId="18" borderId="9" xfId="0" applyFill="1" applyBorder="1" applyAlignment="1" applyProtection="1">
      <alignment vertical="center"/>
      <protection hidden="1"/>
    </xf>
    <xf numFmtId="0" fontId="8" fillId="18" borderId="15" xfId="0" applyFont="1" applyFill="1" applyBorder="1" applyAlignment="1" applyProtection="1">
      <alignment vertical="center"/>
      <protection hidden="1"/>
    </xf>
    <xf numFmtId="0" fontId="8" fillId="18" borderId="16" xfId="0" applyFont="1" applyFill="1" applyBorder="1" applyAlignment="1" applyProtection="1">
      <alignment vertical="center"/>
      <protection hidden="1"/>
    </xf>
    <xf numFmtId="0" fontId="8" fillId="18" borderId="16" xfId="0" applyFont="1" applyFill="1" applyBorder="1" applyAlignment="1" applyProtection="1">
      <alignment horizontal="right" vertical="center"/>
      <protection hidden="1"/>
    </xf>
    <xf numFmtId="176" fontId="12" fillId="18" borderId="16" xfId="0" applyNumberFormat="1" applyFont="1" applyFill="1" applyBorder="1" applyAlignment="1" applyProtection="1">
      <alignment vertical="center"/>
      <protection hidden="1"/>
    </xf>
    <xf numFmtId="0" fontId="8" fillId="18" borderId="17" xfId="0" applyFont="1" applyFill="1" applyBorder="1" applyAlignment="1" applyProtection="1">
      <alignment vertical="center"/>
      <protection hidden="1"/>
    </xf>
    <xf numFmtId="0" fontId="0" fillId="18" borderId="5" xfId="0" applyFill="1" applyBorder="1" applyAlignment="1" applyProtection="1">
      <alignment vertical="center"/>
      <protection hidden="1"/>
    </xf>
    <xf numFmtId="0" fontId="0" fillId="18" borderId="6" xfId="0" applyFill="1" applyBorder="1" applyAlignment="1" applyProtection="1">
      <alignment horizontal="right" vertical="center"/>
      <protection hidden="1"/>
    </xf>
    <xf numFmtId="0" fontId="0" fillId="18" borderId="6" xfId="0" applyFill="1" applyBorder="1" applyAlignment="1" applyProtection="1">
      <alignment vertical="center"/>
      <protection hidden="1"/>
    </xf>
    <xf numFmtId="0" fontId="8" fillId="18" borderId="6" xfId="0" applyFont="1" applyFill="1" applyBorder="1" applyAlignment="1" applyProtection="1">
      <alignment horizontal="center" vertical="center"/>
      <protection hidden="1"/>
    </xf>
    <xf numFmtId="176" fontId="8" fillId="18" borderId="6" xfId="0" applyNumberFormat="1" applyFont="1" applyFill="1" applyBorder="1" applyAlignment="1" applyProtection="1">
      <alignment vertical="center"/>
      <protection hidden="1"/>
    </xf>
    <xf numFmtId="0" fontId="6" fillId="18" borderId="6" xfId="0" applyFont="1" applyFill="1" applyBorder="1" applyAlignment="1" applyProtection="1">
      <alignment vertical="center"/>
      <protection hidden="1"/>
    </xf>
    <xf numFmtId="0" fontId="0" fillId="18" borderId="7" xfId="0" applyFill="1" applyBorder="1" applyAlignment="1" applyProtection="1">
      <alignment vertical="center"/>
      <protection hidden="1"/>
    </xf>
    <xf numFmtId="0" fontId="0" fillId="2" borderId="30" xfId="0" applyFill="1" applyBorder="1" applyAlignment="1" applyProtection="1">
      <alignment vertical="center"/>
      <protection hidden="1"/>
    </xf>
    <xf numFmtId="0" fontId="6" fillId="2" borderId="29" xfId="0" applyFont="1" applyFill="1" applyBorder="1" applyAlignment="1" applyProtection="1">
      <alignment vertical="center"/>
      <protection hidden="1"/>
    </xf>
    <xf numFmtId="0" fontId="7" fillId="2" borderId="29" xfId="0" applyFont="1" applyFill="1" applyBorder="1" applyAlignment="1" applyProtection="1">
      <alignment vertical="center"/>
      <protection hidden="1"/>
    </xf>
    <xf numFmtId="0" fontId="0" fillId="2" borderId="29" xfId="0" applyFill="1" applyBorder="1" applyAlignment="1" applyProtection="1">
      <alignment vertical="center"/>
      <protection hidden="1"/>
    </xf>
    <xf numFmtId="0" fontId="0" fillId="2" borderId="31" xfId="0" applyFill="1" applyBorder="1" applyAlignment="1" applyProtection="1">
      <alignment vertical="center"/>
      <protection hidden="1"/>
    </xf>
    <xf numFmtId="0" fontId="8" fillId="0" borderId="0" xfId="0" applyFont="1" applyAlignment="1" applyProtection="1">
      <alignment horizontal="right" vertical="center"/>
      <protection hidden="1"/>
    </xf>
    <xf numFmtId="0" fontId="0" fillId="0" borderId="13" xfId="0" applyBorder="1" applyAlignment="1" applyProtection="1">
      <alignment vertical="center"/>
      <protection hidden="1"/>
    </xf>
    <xf numFmtId="0" fontId="0" fillId="0" borderId="14" xfId="0" applyBorder="1" applyAlignment="1" applyProtection="1">
      <alignment vertical="center"/>
      <protection hidden="1"/>
    </xf>
    <xf numFmtId="0" fontId="0" fillId="0" borderId="0" xfId="0" applyBorder="1" applyAlignment="1" applyProtection="1">
      <alignment vertical="center"/>
      <protection hidden="1"/>
    </xf>
    <xf numFmtId="0" fontId="0" fillId="0" borderId="32" xfId="0" applyBorder="1" applyAlignment="1" applyProtection="1">
      <alignment vertical="center"/>
      <protection hidden="1"/>
    </xf>
    <xf numFmtId="0" fontId="0" fillId="0" borderId="33" xfId="0" applyBorder="1" applyAlignment="1" applyProtection="1">
      <alignment vertical="center"/>
      <protection hidden="1"/>
    </xf>
    <xf numFmtId="0" fontId="0" fillId="0" borderId="34" xfId="0" applyBorder="1" applyAlignment="1" applyProtection="1">
      <alignment vertical="center"/>
      <protection hidden="1"/>
    </xf>
    <xf numFmtId="0" fontId="21" fillId="0" borderId="0" xfId="0" applyFont="1" applyAlignment="1" applyProtection="1">
      <alignment horizontal="center" vertical="center"/>
      <protection hidden="1"/>
    </xf>
    <xf numFmtId="0" fontId="21" fillId="0" borderId="0" xfId="0" applyFont="1" applyAlignment="1" applyProtection="1">
      <alignment vertical="center"/>
      <protection hidden="1"/>
    </xf>
    <xf numFmtId="0" fontId="74" fillId="0" borderId="0" xfId="0" applyFont="1" applyAlignment="1" applyProtection="1">
      <alignment vertical="center"/>
      <protection hidden="1"/>
    </xf>
    <xf numFmtId="0" fontId="25" fillId="0" borderId="0" xfId="0" applyFont="1" applyAlignment="1" applyProtection="1">
      <alignment vertical="center"/>
      <protection hidden="1"/>
    </xf>
    <xf numFmtId="0" fontId="21" fillId="0" borderId="0" xfId="0" applyFont="1" applyBorder="1" applyAlignment="1" applyProtection="1">
      <alignment vertical="distributed" wrapText="1"/>
      <protection hidden="1"/>
    </xf>
    <xf numFmtId="0" fontId="21" fillId="0" borderId="0" xfId="0" applyFont="1" applyAlignment="1" applyProtection="1">
      <alignment vertical="center" wrapText="1"/>
      <protection hidden="1"/>
    </xf>
    <xf numFmtId="0" fontId="21" fillId="0" borderId="35" xfId="0" applyFont="1" applyBorder="1" applyAlignment="1" applyProtection="1">
      <alignment vertical="center"/>
      <protection hidden="1"/>
    </xf>
    <xf numFmtId="180" fontId="0" fillId="4" borderId="32" xfId="0" applyNumberFormat="1" applyFill="1" applyBorder="1" applyAlignment="1" applyProtection="1">
      <alignment vertical="center"/>
    </xf>
    <xf numFmtId="0" fontId="0" fillId="20" borderId="8" xfId="0" applyFill="1" applyBorder="1" applyAlignment="1" applyProtection="1">
      <alignment vertical="center"/>
      <protection hidden="1"/>
    </xf>
    <xf numFmtId="0" fontId="0" fillId="20" borderId="1" xfId="0" applyFill="1" applyBorder="1" applyAlignment="1" applyProtection="1">
      <alignment vertical="center"/>
      <protection hidden="1"/>
    </xf>
    <xf numFmtId="0" fontId="0" fillId="20" borderId="2" xfId="0" applyFill="1" applyBorder="1" applyAlignment="1" applyProtection="1">
      <alignment vertical="center"/>
      <protection hidden="1"/>
    </xf>
    <xf numFmtId="0" fontId="0" fillId="20" borderId="3" xfId="0" applyFill="1" applyBorder="1" applyAlignment="1" applyProtection="1">
      <alignment vertical="center"/>
      <protection hidden="1"/>
    </xf>
    <xf numFmtId="0" fontId="0" fillId="20" borderId="0" xfId="0" applyFill="1" applyBorder="1" applyAlignment="1" applyProtection="1">
      <alignment vertical="center"/>
      <protection hidden="1"/>
    </xf>
    <xf numFmtId="0" fontId="9" fillId="20" borderId="0" xfId="0" applyFont="1" applyFill="1" applyBorder="1" applyAlignment="1" applyProtection="1">
      <alignment horizontal="right" vertical="center"/>
      <protection hidden="1"/>
    </xf>
    <xf numFmtId="0" fontId="4" fillId="20" borderId="0" xfId="0" applyFont="1" applyFill="1" applyBorder="1" applyAlignment="1" applyProtection="1">
      <alignment vertical="center"/>
      <protection hidden="1"/>
    </xf>
    <xf numFmtId="0" fontId="29" fillId="20" borderId="0" xfId="0" applyFont="1" applyFill="1" applyBorder="1" applyAlignment="1" applyProtection="1">
      <alignment vertical="center"/>
      <protection hidden="1"/>
    </xf>
    <xf numFmtId="0" fontId="0" fillId="20" borderId="4" xfId="0" applyFill="1" applyBorder="1" applyAlignment="1" applyProtection="1">
      <alignment vertical="center"/>
      <protection hidden="1"/>
    </xf>
    <xf numFmtId="0" fontId="0" fillId="20" borderId="9" xfId="0" applyFill="1" applyBorder="1" applyAlignment="1" applyProtection="1">
      <alignment vertical="center"/>
      <protection hidden="1"/>
    </xf>
    <xf numFmtId="0" fontId="0" fillId="20" borderId="5" xfId="0" applyFill="1" applyBorder="1" applyAlignment="1" applyProtection="1">
      <alignment vertical="center"/>
      <protection hidden="1"/>
    </xf>
    <xf numFmtId="0" fontId="0" fillId="20" borderId="6" xfId="0" applyFill="1" applyBorder="1" applyAlignment="1" applyProtection="1">
      <alignment horizontal="right" vertical="center"/>
      <protection hidden="1"/>
    </xf>
    <xf numFmtId="0" fontId="0" fillId="20" borderId="6" xfId="0" applyFill="1" applyBorder="1" applyAlignment="1" applyProtection="1">
      <alignment vertical="center"/>
      <protection hidden="1"/>
    </xf>
    <xf numFmtId="0" fontId="8" fillId="20" borderId="6" xfId="0" applyFont="1" applyFill="1" applyBorder="1" applyAlignment="1" applyProtection="1">
      <alignment horizontal="center" vertical="center"/>
      <protection hidden="1"/>
    </xf>
    <xf numFmtId="176" fontId="8" fillId="20" borderId="6" xfId="0" applyNumberFormat="1" applyFont="1" applyFill="1" applyBorder="1" applyAlignment="1" applyProtection="1">
      <alignment vertical="center"/>
      <protection hidden="1"/>
    </xf>
    <xf numFmtId="0" fontId="6" fillId="20" borderId="6" xfId="0" applyFont="1" applyFill="1" applyBorder="1" applyAlignment="1" applyProtection="1">
      <alignment vertical="center"/>
      <protection hidden="1"/>
    </xf>
    <xf numFmtId="0" fontId="0" fillId="20" borderId="7" xfId="0" applyFill="1" applyBorder="1" applyAlignment="1" applyProtection="1">
      <alignment vertical="center"/>
      <protection hidden="1"/>
    </xf>
    <xf numFmtId="0" fontId="8" fillId="20" borderId="9" xfId="0" applyFont="1" applyFill="1" applyBorder="1" applyAlignment="1" applyProtection="1">
      <alignment vertical="center"/>
      <protection hidden="1"/>
    </xf>
    <xf numFmtId="0" fontId="8" fillId="20" borderId="44" xfId="0" applyFont="1" applyFill="1" applyBorder="1" applyAlignment="1" applyProtection="1">
      <alignment vertical="center"/>
      <protection hidden="1"/>
    </xf>
    <xf numFmtId="0" fontId="8" fillId="20" borderId="44" xfId="0" applyFont="1" applyFill="1" applyBorder="1" applyAlignment="1" applyProtection="1">
      <alignment horizontal="right" vertical="center"/>
      <protection hidden="1"/>
    </xf>
    <xf numFmtId="0" fontId="9" fillId="20" borderId="44" xfId="0" applyFont="1" applyFill="1" applyBorder="1" applyAlignment="1" applyProtection="1">
      <alignment vertical="center"/>
      <protection hidden="1"/>
    </xf>
    <xf numFmtId="0" fontId="8" fillId="20" borderId="44" xfId="0" applyFont="1" applyFill="1" applyBorder="1" applyAlignment="1" applyProtection="1">
      <alignment horizontal="center" vertical="center"/>
      <protection hidden="1"/>
    </xf>
    <xf numFmtId="176" fontId="12" fillId="20" borderId="44" xfId="0" applyNumberFormat="1" applyFont="1" applyFill="1" applyBorder="1" applyAlignment="1" applyProtection="1">
      <alignment vertical="center"/>
      <protection hidden="1"/>
    </xf>
    <xf numFmtId="0" fontId="8" fillId="20" borderId="38" xfId="0" applyFont="1" applyFill="1" applyBorder="1" applyAlignment="1" applyProtection="1">
      <alignment vertical="center"/>
      <protection hidden="1"/>
    </xf>
    <xf numFmtId="3" fontId="28" fillId="4" borderId="0" xfId="0" applyNumberFormat="1" applyFont="1" applyFill="1" applyBorder="1" applyAlignment="1" applyProtection="1">
      <alignment horizontal="center" vertical="center"/>
    </xf>
    <xf numFmtId="0" fontId="0" fillId="4" borderId="4" xfId="0" applyFill="1" applyBorder="1" applyAlignment="1" applyProtection="1">
      <alignment vertical="center"/>
    </xf>
    <xf numFmtId="0" fontId="0" fillId="4" borderId="159" xfId="0" applyFill="1" applyBorder="1" applyAlignment="1" applyProtection="1">
      <alignment horizontal="center" vertical="center"/>
    </xf>
    <xf numFmtId="3" fontId="0" fillId="4" borderId="35" xfId="0" applyNumberFormat="1" applyFill="1" applyBorder="1" applyAlignment="1" applyProtection="1">
      <alignment horizontal="center" vertical="center"/>
    </xf>
    <xf numFmtId="3" fontId="0" fillId="4" borderId="67" xfId="0" applyNumberFormat="1" applyFill="1" applyBorder="1" applyAlignment="1" applyProtection="1">
      <alignment horizontal="center" vertical="center"/>
    </xf>
    <xf numFmtId="3" fontId="0" fillId="4" borderId="123" xfId="0" applyNumberFormat="1" applyFill="1" applyBorder="1" applyAlignment="1" applyProtection="1">
      <alignment horizontal="center" vertical="center"/>
    </xf>
    <xf numFmtId="180" fontId="0" fillId="4" borderId="160" xfId="0" applyNumberFormat="1" applyFill="1" applyBorder="1" applyAlignment="1" applyProtection="1">
      <alignment vertical="center" shrinkToFit="1"/>
    </xf>
    <xf numFmtId="180" fontId="4" fillId="4" borderId="119" xfId="0" applyNumberFormat="1" applyFont="1" applyFill="1" applyBorder="1" applyAlignment="1" applyProtection="1">
      <alignment vertical="center" shrinkToFit="1"/>
    </xf>
    <xf numFmtId="180" fontId="4" fillId="4" borderId="69" xfId="0" applyNumberFormat="1" applyFont="1" applyFill="1" applyBorder="1" applyAlignment="1" applyProtection="1">
      <alignment vertical="center" shrinkToFit="1"/>
    </xf>
    <xf numFmtId="180" fontId="8" fillId="4" borderId="123" xfId="0" applyNumberFormat="1" applyFont="1" applyFill="1" applyBorder="1" applyAlignment="1" applyProtection="1">
      <alignment vertical="center" shrinkToFit="1"/>
    </xf>
    <xf numFmtId="180" fontId="8" fillId="4" borderId="35" xfId="0" applyNumberFormat="1" applyFont="1" applyFill="1" applyBorder="1" applyAlignment="1" applyProtection="1">
      <alignment vertical="center" shrinkToFit="1"/>
    </xf>
    <xf numFmtId="180" fontId="8" fillId="4" borderId="67" xfId="0" applyNumberFormat="1" applyFont="1" applyFill="1" applyBorder="1" applyAlignment="1" applyProtection="1">
      <alignment vertical="center" shrinkToFit="1"/>
    </xf>
    <xf numFmtId="180" fontId="0" fillId="4" borderId="161" xfId="0" applyNumberFormat="1" applyFill="1" applyBorder="1" applyAlignment="1" applyProtection="1">
      <alignment vertical="center" shrinkToFit="1"/>
    </xf>
    <xf numFmtId="180" fontId="0" fillId="4" borderId="17" xfId="0" applyNumberFormat="1" applyFill="1" applyBorder="1" applyAlignment="1" applyProtection="1">
      <alignment vertical="center" shrinkToFit="1"/>
    </xf>
    <xf numFmtId="180" fontId="0" fillId="4" borderId="4" xfId="0" applyNumberFormat="1" applyFill="1" applyBorder="1" applyAlignment="1" applyProtection="1">
      <alignment vertical="center" shrinkToFit="1"/>
    </xf>
    <xf numFmtId="180" fontId="0" fillId="4" borderId="162" xfId="0" applyNumberFormat="1" applyFill="1" applyBorder="1" applyAlignment="1" applyProtection="1">
      <alignment vertical="center" shrinkToFit="1"/>
    </xf>
    <xf numFmtId="180" fontId="0" fillId="4" borderId="163" xfId="0" applyNumberFormat="1" applyFill="1" applyBorder="1" applyAlignment="1" applyProtection="1">
      <alignment vertical="center" shrinkToFit="1"/>
    </xf>
    <xf numFmtId="180" fontId="0" fillId="4" borderId="77" xfId="0" applyNumberFormat="1" applyFill="1" applyBorder="1" applyAlignment="1" applyProtection="1">
      <alignment vertical="center" shrinkToFit="1"/>
    </xf>
    <xf numFmtId="0" fontId="0" fillId="4" borderId="162" xfId="0" applyFill="1" applyBorder="1" applyAlignment="1" applyProtection="1">
      <alignment horizontal="center" vertical="center"/>
    </xf>
    <xf numFmtId="0" fontId="0" fillId="4" borderId="163" xfId="0" applyFill="1" applyBorder="1" applyAlignment="1" applyProtection="1">
      <alignment horizontal="center" vertical="center"/>
    </xf>
    <xf numFmtId="0" fontId="0" fillId="4" borderId="76" xfId="0" applyFill="1" applyBorder="1" applyAlignment="1" applyProtection="1">
      <alignment horizontal="center" vertical="center"/>
    </xf>
    <xf numFmtId="0" fontId="0" fillId="4" borderId="165" xfId="0" applyFill="1" applyBorder="1" applyAlignment="1" applyProtection="1">
      <alignment horizontal="center" vertical="center"/>
    </xf>
    <xf numFmtId="57" fontId="0" fillId="4" borderId="166" xfId="0" applyNumberFormat="1" applyFill="1" applyBorder="1" applyAlignment="1" applyProtection="1">
      <alignment vertical="center"/>
    </xf>
    <xf numFmtId="57" fontId="0" fillId="4" borderId="167" xfId="0" applyNumberFormat="1" applyFill="1" applyBorder="1" applyAlignment="1" applyProtection="1">
      <alignment vertical="center"/>
    </xf>
    <xf numFmtId="0" fontId="0" fillId="4" borderId="168" xfId="0" applyFill="1" applyBorder="1" applyAlignment="1" applyProtection="1">
      <alignment horizontal="center" vertical="center"/>
    </xf>
    <xf numFmtId="0" fontId="0" fillId="4" borderId="169" xfId="0" applyFill="1" applyBorder="1" applyAlignment="1" applyProtection="1">
      <alignment horizontal="center" vertical="center"/>
    </xf>
    <xf numFmtId="0" fontId="0" fillId="4" borderId="170" xfId="0" applyFill="1" applyBorder="1" applyAlignment="1" applyProtection="1">
      <alignment horizontal="center" vertical="center"/>
    </xf>
    <xf numFmtId="57" fontId="0" fillId="4" borderId="169" xfId="0" applyNumberFormat="1" applyFill="1" applyBorder="1" applyAlignment="1" applyProtection="1">
      <alignment vertical="center"/>
    </xf>
    <xf numFmtId="57" fontId="0" fillId="4" borderId="77" xfId="0" applyNumberFormat="1" applyFill="1" applyBorder="1" applyAlignment="1" applyProtection="1">
      <alignment vertical="center"/>
    </xf>
    <xf numFmtId="0" fontId="0" fillId="4" borderId="88" xfId="0" applyFill="1" applyBorder="1" applyAlignment="1" applyProtection="1">
      <alignment horizontal="center" vertical="center"/>
    </xf>
    <xf numFmtId="0" fontId="8" fillId="4" borderId="0" xfId="0" applyFont="1" applyFill="1" applyBorder="1" applyAlignment="1" applyProtection="1">
      <alignment vertical="top" wrapText="1"/>
    </xf>
    <xf numFmtId="0" fontId="0" fillId="4" borderId="0" xfId="0" applyFill="1" applyAlignment="1" applyProtection="1">
      <alignment horizontal="left" vertical="center"/>
    </xf>
    <xf numFmtId="176" fontId="12" fillId="20" borderId="44" xfId="0" applyNumberFormat="1" applyFont="1" applyFill="1" applyBorder="1" applyAlignment="1" applyProtection="1">
      <alignment vertical="center"/>
      <protection hidden="1"/>
    </xf>
    <xf numFmtId="176" fontId="12" fillId="17" borderId="44" xfId="0" applyNumberFormat="1" applyFont="1" applyFill="1" applyBorder="1" applyAlignment="1" applyProtection="1">
      <alignment vertical="center"/>
      <protection hidden="1"/>
    </xf>
    <xf numFmtId="176" fontId="12" fillId="17" borderId="42" xfId="0" applyNumberFormat="1" applyFont="1" applyFill="1" applyBorder="1" applyAlignment="1" applyProtection="1">
      <alignment vertical="center"/>
      <protection hidden="1"/>
    </xf>
    <xf numFmtId="176" fontId="12" fillId="11" borderId="44" xfId="0" applyNumberFormat="1" applyFont="1" applyFill="1" applyBorder="1" applyAlignment="1" applyProtection="1">
      <alignment vertical="center"/>
      <protection hidden="1"/>
    </xf>
    <xf numFmtId="176" fontId="12" fillId="11" borderId="42" xfId="0" applyNumberFormat="1" applyFont="1" applyFill="1" applyBorder="1" applyAlignment="1" applyProtection="1">
      <alignment vertical="center"/>
      <protection hidden="1"/>
    </xf>
    <xf numFmtId="0" fontId="8" fillId="17" borderId="42" xfId="0" applyFont="1" applyFill="1" applyBorder="1" applyAlignment="1" applyProtection="1">
      <alignment vertical="center"/>
      <protection hidden="1"/>
    </xf>
    <xf numFmtId="0" fontId="8" fillId="11" borderId="42" xfId="0" applyFont="1" applyFill="1" applyBorder="1" applyAlignment="1" applyProtection="1">
      <alignment vertical="center"/>
      <protection hidden="1"/>
    </xf>
    <xf numFmtId="0" fontId="8" fillId="17" borderId="42" xfId="0" applyFont="1" applyFill="1" applyBorder="1" applyAlignment="1" applyProtection="1">
      <alignment vertical="center"/>
      <protection hidden="1"/>
    </xf>
    <xf numFmtId="176" fontId="12" fillId="17" borderId="44" xfId="0" applyNumberFormat="1" applyFont="1" applyFill="1" applyBorder="1" applyAlignment="1" applyProtection="1">
      <alignment vertical="center"/>
      <protection hidden="1"/>
    </xf>
    <xf numFmtId="0" fontId="8" fillId="0" borderId="0" xfId="0" applyFont="1" applyFill="1" applyAlignment="1">
      <alignment vertical="center"/>
    </xf>
    <xf numFmtId="0" fontId="0" fillId="0" borderId="0" xfId="0" applyFill="1" applyAlignment="1">
      <alignment horizontal="center" vertical="center"/>
    </xf>
    <xf numFmtId="182" fontId="0" fillId="0" borderId="0" xfId="0" applyNumberFormat="1" applyFill="1" applyAlignment="1">
      <alignment vertical="center"/>
    </xf>
    <xf numFmtId="0" fontId="6" fillId="0" borderId="0" xfId="0" applyFont="1" applyFill="1" applyAlignment="1">
      <alignment vertical="center"/>
    </xf>
    <xf numFmtId="0" fontId="8" fillId="20" borderId="42" xfId="0" applyFont="1" applyFill="1" applyBorder="1" applyAlignment="1" applyProtection="1">
      <alignment vertical="center"/>
      <protection hidden="1"/>
    </xf>
    <xf numFmtId="176" fontId="12" fillId="20" borderId="42" xfId="0" applyNumberFormat="1" applyFont="1" applyFill="1" applyBorder="1" applyAlignment="1" applyProtection="1">
      <alignment vertical="center"/>
      <protection hidden="1"/>
    </xf>
    <xf numFmtId="0" fontId="8" fillId="20" borderId="43" xfId="0" applyFont="1" applyFill="1" applyBorder="1" applyAlignment="1" applyProtection="1">
      <alignment vertical="center"/>
      <protection hidden="1"/>
    </xf>
    <xf numFmtId="0" fontId="8" fillId="20" borderId="42" xfId="0" applyFont="1" applyFill="1" applyBorder="1" applyAlignment="1" applyProtection="1">
      <alignment horizontal="right" vertical="center"/>
      <protection hidden="1"/>
    </xf>
    <xf numFmtId="0" fontId="8" fillId="20" borderId="41" xfId="0" applyFont="1" applyFill="1" applyBorder="1" applyAlignment="1" applyProtection="1">
      <alignment vertical="center"/>
      <protection hidden="1"/>
    </xf>
    <xf numFmtId="0" fontId="8" fillId="21" borderId="44" xfId="0" applyFont="1" applyFill="1" applyBorder="1" applyAlignment="1" applyProtection="1">
      <alignment vertical="center"/>
      <protection hidden="1"/>
    </xf>
    <xf numFmtId="176" fontId="12" fillId="21" borderId="44" xfId="0" applyNumberFormat="1" applyFont="1" applyFill="1" applyBorder="1" applyAlignment="1" applyProtection="1">
      <alignment vertical="center"/>
      <protection hidden="1"/>
    </xf>
    <xf numFmtId="0" fontId="35" fillId="0" borderId="0" xfId="0" applyFont="1" applyAlignment="1" applyProtection="1">
      <alignment horizontal="right" vertical="center"/>
      <protection hidden="1"/>
    </xf>
    <xf numFmtId="0" fontId="72" fillId="13" borderId="146" xfId="3" applyFont="1" applyFill="1" applyBorder="1" applyAlignment="1" applyProtection="1">
      <alignment horizontal="center" vertical="center"/>
    </xf>
    <xf numFmtId="0" fontId="72" fillId="13" borderId="147" xfId="3" applyFont="1" applyFill="1" applyBorder="1" applyAlignment="1" applyProtection="1">
      <alignment horizontal="center" vertical="center"/>
    </xf>
    <xf numFmtId="0" fontId="72" fillId="13" borderId="46" xfId="3" applyFont="1" applyFill="1" applyBorder="1" applyAlignment="1" applyProtection="1">
      <alignment horizontal="center" vertical="center"/>
    </xf>
    <xf numFmtId="0" fontId="72" fillId="13" borderId="148" xfId="3" applyFont="1" applyFill="1" applyBorder="1" applyAlignment="1" applyProtection="1">
      <alignment horizontal="center" vertical="center"/>
    </xf>
    <xf numFmtId="0" fontId="61" fillId="0" borderId="0" xfId="3" applyFont="1" applyAlignment="1" applyProtection="1">
      <alignment horizontal="left" vertical="top" wrapText="1"/>
    </xf>
    <xf numFmtId="0" fontId="59" fillId="0" borderId="0" xfId="3" applyFont="1" applyAlignment="1" applyProtection="1">
      <alignment horizontal="left" vertical="top" wrapText="1"/>
    </xf>
    <xf numFmtId="0" fontId="63" fillId="15" borderId="140" xfId="3" applyFont="1" applyFill="1" applyBorder="1" applyAlignment="1" applyProtection="1">
      <alignment horizontal="center" vertical="center" wrapText="1"/>
    </xf>
    <xf numFmtId="0" fontId="63" fillId="15" borderId="141" xfId="3" applyFont="1" applyFill="1" applyBorder="1" applyAlignment="1" applyProtection="1">
      <alignment horizontal="center" vertical="center" wrapText="1"/>
    </xf>
    <xf numFmtId="0" fontId="63" fillId="15" borderId="142" xfId="3" applyFont="1" applyFill="1" applyBorder="1" applyAlignment="1" applyProtection="1">
      <alignment horizontal="center" vertical="center" wrapText="1"/>
    </xf>
    <xf numFmtId="0" fontId="63" fillId="13" borderId="79" xfId="3" applyFont="1" applyFill="1" applyBorder="1" applyAlignment="1" applyProtection="1">
      <alignment horizontal="center" vertical="center" wrapText="1"/>
    </xf>
    <xf numFmtId="0" fontId="63" fillId="13" borderId="137" xfId="3" applyFont="1" applyFill="1" applyBorder="1" applyAlignment="1" applyProtection="1">
      <alignment horizontal="center" vertical="center" wrapText="1"/>
    </xf>
    <xf numFmtId="0" fontId="63" fillId="13" borderId="129" xfId="3" applyFont="1" applyFill="1" applyBorder="1" applyAlignment="1" applyProtection="1">
      <alignment horizontal="center" vertical="center" wrapText="1"/>
    </xf>
    <xf numFmtId="0" fontId="63" fillId="13" borderId="137" xfId="3" applyFont="1" applyFill="1" applyBorder="1" applyAlignment="1" applyProtection="1">
      <alignment horizontal="center" vertical="center"/>
    </xf>
    <xf numFmtId="0" fontId="59" fillId="14" borderId="129" xfId="3" applyFont="1" applyFill="1" applyBorder="1" applyAlignment="1" applyProtection="1">
      <alignment horizontal="center" vertical="center" textRotation="255"/>
    </xf>
    <xf numFmtId="0" fontId="63" fillId="13" borderId="130" xfId="3" applyFont="1" applyFill="1" applyBorder="1" applyAlignment="1" applyProtection="1">
      <alignment horizontal="center" vertical="center" wrapText="1"/>
    </xf>
    <xf numFmtId="0" fontId="63" fillId="13" borderId="133" xfId="3" applyFont="1" applyFill="1" applyBorder="1" applyAlignment="1" applyProtection="1">
      <alignment horizontal="center" vertical="center" wrapText="1"/>
    </xf>
    <xf numFmtId="0" fontId="63" fillId="13" borderId="128" xfId="3" applyFont="1" applyFill="1" applyBorder="1" applyAlignment="1" applyProtection="1">
      <alignment horizontal="center" vertical="center" wrapText="1"/>
    </xf>
    <xf numFmtId="0" fontId="63" fillId="13" borderId="140" xfId="3" applyFont="1" applyFill="1" applyBorder="1" applyAlignment="1" applyProtection="1">
      <alignment horizontal="center" vertical="center" wrapText="1"/>
    </xf>
    <xf numFmtId="0" fontId="63" fillId="13" borderId="142" xfId="3" applyFont="1" applyFill="1" applyBorder="1" applyAlignment="1" applyProtection="1">
      <alignment horizontal="center" vertical="center" wrapText="1"/>
    </xf>
    <xf numFmtId="0" fontId="68" fillId="13" borderId="144" xfId="3" applyFont="1" applyFill="1" applyBorder="1" applyAlignment="1" applyProtection="1">
      <alignment horizontal="center" vertical="center" textRotation="255"/>
    </xf>
    <xf numFmtId="0" fontId="68" fillId="13" borderId="145" xfId="3" applyFont="1" applyFill="1" applyBorder="1" applyAlignment="1" applyProtection="1">
      <alignment horizontal="center" vertical="center" textRotation="255"/>
    </xf>
    <xf numFmtId="0" fontId="8" fillId="0" borderId="129" xfId="0" applyFont="1" applyFill="1" applyBorder="1" applyAlignment="1">
      <alignment horizontal="center" vertical="center"/>
    </xf>
    <xf numFmtId="186" fontId="8" fillId="0" borderId="129" xfId="0" applyNumberFormat="1" applyFont="1" applyFill="1" applyBorder="1" applyAlignment="1">
      <alignment horizontal="right" vertical="center"/>
    </xf>
    <xf numFmtId="182" fontId="0" fillId="0" borderId="129" xfId="0" applyNumberFormat="1" applyFill="1" applyBorder="1" applyAlignment="1">
      <alignment horizontal="center" vertical="center"/>
    </xf>
    <xf numFmtId="0" fontId="8" fillId="0" borderId="124" xfId="0" applyFont="1" applyFill="1" applyBorder="1" applyAlignment="1">
      <alignment horizontal="right" vertical="center"/>
    </xf>
    <xf numFmtId="0" fontId="43" fillId="3" borderId="0" xfId="0" applyFont="1" applyFill="1" applyBorder="1" applyAlignment="1">
      <alignment horizontal="center" vertical="center"/>
    </xf>
    <xf numFmtId="0" fontId="8" fillId="20" borderId="42" xfId="0" applyFont="1" applyFill="1" applyBorder="1" applyAlignment="1" applyProtection="1">
      <alignment vertical="center"/>
      <protection hidden="1"/>
    </xf>
    <xf numFmtId="0" fontId="73" fillId="20" borderId="42" xfId="0" applyFont="1" applyFill="1" applyBorder="1" applyAlignment="1" applyProtection="1">
      <alignment horizontal="center" vertical="center"/>
      <protection hidden="1"/>
    </xf>
    <xf numFmtId="176" fontId="12" fillId="21" borderId="42" xfId="0" applyNumberFormat="1" applyFont="1" applyFill="1" applyBorder="1" applyAlignment="1" applyProtection="1">
      <alignment vertical="center"/>
      <protection hidden="1"/>
    </xf>
    <xf numFmtId="0" fontId="0" fillId="20" borderId="6" xfId="0" applyFill="1" applyBorder="1" applyAlignment="1" applyProtection="1">
      <alignment vertical="center"/>
      <protection hidden="1"/>
    </xf>
    <xf numFmtId="0" fontId="9" fillId="20" borderId="6" xfId="0" applyFont="1" applyFill="1" applyBorder="1" applyAlignment="1" applyProtection="1">
      <alignment vertical="center"/>
      <protection hidden="1"/>
    </xf>
    <xf numFmtId="176" fontId="27" fillId="20" borderId="6" xfId="0" applyNumberFormat="1" applyFont="1" applyFill="1" applyBorder="1" applyAlignment="1" applyProtection="1">
      <alignment horizontal="center" vertical="center"/>
      <protection hidden="1"/>
    </xf>
    <xf numFmtId="176" fontId="13" fillId="20" borderId="6" xfId="0" applyNumberFormat="1" applyFont="1" applyFill="1" applyBorder="1" applyAlignment="1" applyProtection="1">
      <alignment horizontal="center" vertical="center"/>
      <protection hidden="1"/>
    </xf>
    <xf numFmtId="0" fontId="22" fillId="2" borderId="27" xfId="0" applyFont="1" applyFill="1" applyBorder="1" applyAlignment="1" applyProtection="1">
      <alignment horizontal="center" vertical="center" wrapText="1"/>
      <protection hidden="1"/>
    </xf>
    <xf numFmtId="0" fontId="22" fillId="2" borderId="105" xfId="0" applyFont="1" applyFill="1" applyBorder="1" applyAlignment="1" applyProtection="1">
      <alignment horizontal="center" vertical="center"/>
      <protection hidden="1"/>
    </xf>
    <xf numFmtId="0" fontId="22" fillId="2" borderId="28" xfId="0" applyFont="1" applyFill="1" applyBorder="1" applyAlignment="1" applyProtection="1">
      <alignment horizontal="center" vertical="center"/>
      <protection hidden="1"/>
    </xf>
    <xf numFmtId="0" fontId="22" fillId="2" borderId="29" xfId="0" applyFont="1" applyFill="1" applyBorder="1" applyAlignment="1" applyProtection="1">
      <alignment horizontal="center" vertical="center"/>
      <protection hidden="1"/>
    </xf>
    <xf numFmtId="176" fontId="12" fillId="21" borderId="44" xfId="0" applyNumberFormat="1" applyFont="1" applyFill="1" applyBorder="1" applyAlignment="1" applyProtection="1">
      <alignment vertical="center"/>
      <protection hidden="1"/>
    </xf>
    <xf numFmtId="0" fontId="0" fillId="20" borderId="0" xfId="0" applyFill="1" applyBorder="1" applyAlignment="1" applyProtection="1">
      <alignment vertical="center"/>
      <protection hidden="1"/>
    </xf>
    <xf numFmtId="0" fontId="9" fillId="20" borderId="0" xfId="0" applyFont="1" applyFill="1" applyBorder="1" applyAlignment="1" applyProtection="1">
      <alignment vertical="center"/>
      <protection hidden="1"/>
    </xf>
    <xf numFmtId="176" fontId="26" fillId="20" borderId="0" xfId="0" applyNumberFormat="1" applyFont="1" applyFill="1" applyBorder="1" applyAlignment="1" applyProtection="1">
      <alignment vertical="center"/>
      <protection hidden="1"/>
    </xf>
    <xf numFmtId="0" fontId="0" fillId="20" borderId="0" xfId="0" applyFill="1" applyBorder="1" applyAlignment="1" applyProtection="1">
      <alignment horizontal="center" vertical="center"/>
      <protection hidden="1"/>
    </xf>
    <xf numFmtId="0" fontId="10" fillId="20" borderId="0" xfId="0" applyFont="1" applyFill="1" applyBorder="1" applyAlignment="1" applyProtection="1">
      <alignment vertical="center"/>
      <protection hidden="1"/>
    </xf>
    <xf numFmtId="176" fontId="10" fillId="20" borderId="0" xfId="0" applyNumberFormat="1" applyFont="1" applyFill="1" applyBorder="1" applyAlignment="1" applyProtection="1">
      <alignment vertical="center"/>
      <protection hidden="1"/>
    </xf>
    <xf numFmtId="0" fontId="0" fillId="7" borderId="8" xfId="0" applyFill="1" applyBorder="1" applyAlignment="1" applyProtection="1">
      <alignment horizontal="left" vertical="center" indent="1"/>
      <protection hidden="1"/>
    </xf>
    <xf numFmtId="0" fontId="0" fillId="7" borderId="1" xfId="0" applyFill="1" applyBorder="1" applyAlignment="1" applyProtection="1">
      <alignment horizontal="left" vertical="center" indent="1"/>
      <protection hidden="1"/>
    </xf>
    <xf numFmtId="0" fontId="26" fillId="7" borderId="1" xfId="0" applyFont="1" applyFill="1" applyBorder="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2" xfId="0" applyFill="1" applyBorder="1" applyAlignment="1" applyProtection="1">
      <alignment horizontal="center" vertical="center"/>
      <protection hidden="1"/>
    </xf>
    <xf numFmtId="0" fontId="0" fillId="20" borderId="1" xfId="0" applyFill="1" applyBorder="1" applyAlignment="1" applyProtection="1">
      <alignment vertical="center"/>
      <protection hidden="1"/>
    </xf>
    <xf numFmtId="0" fontId="9" fillId="20" borderId="1" xfId="0" applyFont="1" applyFill="1" applyBorder="1" applyAlignment="1" applyProtection="1">
      <alignment vertical="center"/>
      <protection hidden="1"/>
    </xf>
    <xf numFmtId="177" fontId="26" fillId="20" borderId="0" xfId="0" applyNumberFormat="1" applyFont="1" applyFill="1" applyBorder="1" applyAlignment="1" applyProtection="1">
      <alignment vertical="center"/>
      <protection hidden="1"/>
    </xf>
    <xf numFmtId="176" fontId="26" fillId="11" borderId="0" xfId="0" applyNumberFormat="1" applyFont="1" applyFill="1" applyBorder="1" applyAlignment="1" applyProtection="1">
      <alignment vertical="center"/>
      <protection hidden="1"/>
    </xf>
    <xf numFmtId="0" fontId="9" fillId="11" borderId="0" xfId="0" applyFont="1" applyFill="1" applyBorder="1" applyAlignment="1" applyProtection="1">
      <alignment vertical="center"/>
      <protection hidden="1"/>
    </xf>
    <xf numFmtId="0" fontId="73" fillId="11" borderId="42" xfId="0" applyFont="1" applyFill="1" applyBorder="1" applyAlignment="1" applyProtection="1">
      <alignment horizontal="center" vertical="center"/>
      <protection hidden="1"/>
    </xf>
    <xf numFmtId="0" fontId="0" fillId="17" borderId="0" xfId="0" applyFill="1" applyBorder="1" applyAlignment="1" applyProtection="1">
      <alignment horizontal="center" vertical="center"/>
      <protection hidden="1"/>
    </xf>
    <xf numFmtId="0" fontId="0" fillId="11" borderId="0" xfId="0" applyFill="1" applyBorder="1" applyAlignment="1" applyProtection="1">
      <alignment horizontal="center" vertical="center"/>
      <protection hidden="1"/>
    </xf>
    <xf numFmtId="0" fontId="0" fillId="11" borderId="0" xfId="0" applyFill="1" applyBorder="1" applyAlignment="1" applyProtection="1">
      <alignment vertical="center"/>
      <protection hidden="1"/>
    </xf>
    <xf numFmtId="0" fontId="0" fillId="17" borderId="0" xfId="0" applyFill="1" applyBorder="1" applyAlignment="1" applyProtection="1">
      <alignment vertical="center"/>
      <protection hidden="1"/>
    </xf>
    <xf numFmtId="0" fontId="7" fillId="0" borderId="105" xfId="0" applyFont="1" applyBorder="1" applyAlignment="1">
      <alignment vertical="center"/>
    </xf>
    <xf numFmtId="0" fontId="7" fillId="0" borderId="106" xfId="0" applyFont="1" applyBorder="1" applyAlignment="1">
      <alignment vertical="center"/>
    </xf>
    <xf numFmtId="0" fontId="7" fillId="0" borderId="29" xfId="0" applyFont="1" applyBorder="1" applyAlignment="1">
      <alignment vertical="center"/>
    </xf>
    <xf numFmtId="0" fontId="7" fillId="0" borderId="31" xfId="0" applyFont="1" applyBorder="1" applyAlignment="1">
      <alignment vertical="center"/>
    </xf>
    <xf numFmtId="0" fontId="0" fillId="0" borderId="110" xfId="0" applyBorder="1" applyAlignment="1" applyProtection="1">
      <alignment horizontal="right" vertical="center"/>
      <protection hidden="1"/>
    </xf>
    <xf numFmtId="0" fontId="0" fillId="0" borderId="33" xfId="0" applyBorder="1" applyAlignment="1" applyProtection="1">
      <alignment horizontal="right" vertical="center"/>
      <protection hidden="1"/>
    </xf>
    <xf numFmtId="176" fontId="7" fillId="0" borderId="105" xfId="0" applyNumberFormat="1" applyFont="1" applyBorder="1" applyAlignment="1">
      <alignment vertical="center"/>
    </xf>
    <xf numFmtId="176" fontId="7" fillId="0" borderId="32" xfId="0" applyNumberFormat="1" applyFont="1" applyBorder="1" applyAlignment="1">
      <alignment vertical="center"/>
    </xf>
    <xf numFmtId="182" fontId="8" fillId="2" borderId="42" xfId="0" applyNumberFormat="1" applyFont="1" applyFill="1" applyBorder="1" applyAlignment="1">
      <alignment vertical="center" shrinkToFit="1"/>
    </xf>
    <xf numFmtId="182" fontId="8" fillId="2" borderId="0" xfId="0" applyNumberFormat="1" applyFont="1" applyFill="1" applyBorder="1" applyAlignment="1">
      <alignment vertical="center" shrinkToFit="1"/>
    </xf>
    <xf numFmtId="182" fontId="9" fillId="0" borderId="0" xfId="0" applyNumberFormat="1" applyFont="1" applyBorder="1" applyAlignment="1">
      <alignment vertical="center" shrinkToFit="1"/>
    </xf>
    <xf numFmtId="0" fontId="9" fillId="2" borderId="0" xfId="0" applyFont="1" applyFill="1" applyBorder="1" applyAlignment="1">
      <alignment vertical="center"/>
    </xf>
    <xf numFmtId="176" fontId="10" fillId="11" borderId="0" xfId="0" applyNumberFormat="1" applyFont="1" applyFill="1" applyBorder="1" applyAlignment="1" applyProtection="1">
      <alignment vertical="center"/>
      <protection hidden="1"/>
    </xf>
    <xf numFmtId="0" fontId="0" fillId="18" borderId="0" xfId="0" applyFill="1" applyBorder="1" applyAlignment="1" applyProtection="1">
      <alignment horizontal="center" vertical="center"/>
      <protection hidden="1"/>
    </xf>
    <xf numFmtId="176" fontId="10" fillId="18" borderId="0" xfId="0" applyNumberFormat="1" applyFont="1" applyFill="1" applyBorder="1" applyAlignment="1" applyProtection="1">
      <alignment vertical="center"/>
      <protection hidden="1"/>
    </xf>
    <xf numFmtId="0" fontId="7" fillId="2" borderId="105" xfId="0" applyFont="1" applyFill="1" applyBorder="1" applyAlignment="1" applyProtection="1">
      <alignment vertical="center"/>
      <protection hidden="1"/>
    </xf>
    <xf numFmtId="0" fontId="7" fillId="2" borderId="29" xfId="0" applyFont="1" applyFill="1" applyBorder="1" applyAlignment="1" applyProtection="1">
      <alignment vertical="center"/>
      <protection hidden="1"/>
    </xf>
    <xf numFmtId="0" fontId="73" fillId="18" borderId="16" xfId="0" applyFont="1" applyFill="1" applyBorder="1" applyAlignment="1" applyProtection="1">
      <alignment horizontal="center" vertical="center"/>
      <protection hidden="1"/>
    </xf>
    <xf numFmtId="176" fontId="12" fillId="18" borderId="16" xfId="0" applyNumberFormat="1" applyFont="1" applyFill="1" applyBorder="1" applyAlignment="1" applyProtection="1">
      <alignment vertical="center"/>
      <protection hidden="1"/>
    </xf>
    <xf numFmtId="0" fontId="22" fillId="2" borderId="109" xfId="0" applyFont="1" applyFill="1" applyBorder="1" applyAlignment="1" applyProtection="1">
      <alignment horizontal="center" vertical="center"/>
      <protection hidden="1"/>
    </xf>
    <xf numFmtId="0" fontId="22" fillId="2" borderId="106" xfId="0" applyFont="1" applyFill="1" applyBorder="1" applyAlignment="1" applyProtection="1">
      <alignment horizontal="center" vertical="center"/>
      <protection hidden="1"/>
    </xf>
    <xf numFmtId="176" fontId="27" fillId="18" borderId="6" xfId="0" applyNumberFormat="1" applyFont="1" applyFill="1" applyBorder="1" applyAlignment="1" applyProtection="1">
      <alignment horizontal="center" vertical="center"/>
      <protection hidden="1"/>
    </xf>
    <xf numFmtId="176" fontId="13" fillId="18" borderId="6" xfId="0" applyNumberFormat="1" applyFont="1" applyFill="1" applyBorder="1" applyAlignment="1" applyProtection="1">
      <alignment horizontal="center" vertical="center"/>
      <protection hidden="1"/>
    </xf>
    <xf numFmtId="178" fontId="30" fillId="2" borderId="105" xfId="0" applyNumberFormat="1" applyFont="1" applyFill="1" applyBorder="1" applyAlignment="1" applyProtection="1">
      <alignment vertical="center"/>
      <protection hidden="1"/>
    </xf>
    <xf numFmtId="178" fontId="30" fillId="2" borderId="29" xfId="0" applyNumberFormat="1" applyFont="1" applyFill="1" applyBorder="1" applyAlignment="1" applyProtection="1">
      <alignment vertical="center"/>
      <protection hidden="1"/>
    </xf>
    <xf numFmtId="176" fontId="30" fillId="2" borderId="29" xfId="0" applyNumberFormat="1" applyFont="1" applyFill="1" applyBorder="1" applyAlignment="1" applyProtection="1">
      <alignment vertical="center"/>
      <protection hidden="1"/>
    </xf>
    <xf numFmtId="0" fontId="9" fillId="17" borderId="0" xfId="0" applyFont="1" applyFill="1" applyBorder="1" applyAlignment="1" applyProtection="1">
      <alignment vertical="center"/>
      <protection hidden="1"/>
    </xf>
    <xf numFmtId="176" fontId="26" fillId="17" borderId="0" xfId="0" applyNumberFormat="1" applyFont="1" applyFill="1" applyBorder="1" applyAlignment="1" applyProtection="1">
      <alignment vertical="center"/>
      <protection hidden="1"/>
    </xf>
    <xf numFmtId="0" fontId="8" fillId="0" borderId="6" xfId="0" applyFont="1" applyBorder="1" applyAlignment="1" applyProtection="1">
      <alignment horizontal="right" vertical="center"/>
      <protection hidden="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9" fillId="0" borderId="0" xfId="0" applyFont="1" applyBorder="1" applyAlignment="1">
      <alignment vertical="center"/>
    </xf>
    <xf numFmtId="176" fontId="10" fillId="17" borderId="0" xfId="0" applyNumberFormat="1" applyFont="1" applyFill="1" applyBorder="1" applyAlignment="1" applyProtection="1">
      <alignment vertical="center"/>
      <protection hidden="1"/>
    </xf>
    <xf numFmtId="176" fontId="12" fillId="17" borderId="44" xfId="0" applyNumberFormat="1" applyFont="1" applyFill="1" applyBorder="1" applyAlignment="1" applyProtection="1">
      <alignment vertical="center"/>
      <protection hidden="1"/>
    </xf>
    <xf numFmtId="176" fontId="12" fillId="17" borderId="42" xfId="0" applyNumberFormat="1" applyFont="1" applyFill="1" applyBorder="1" applyAlignment="1" applyProtection="1">
      <alignment vertical="center"/>
      <protection hidden="1"/>
    </xf>
    <xf numFmtId="0" fontId="10" fillId="17" borderId="0" xfId="0" applyFont="1" applyFill="1" applyBorder="1" applyAlignment="1" applyProtection="1">
      <alignment vertical="center"/>
      <protection hidden="1"/>
    </xf>
    <xf numFmtId="176" fontId="12" fillId="11" borderId="44" xfId="0" applyNumberFormat="1" applyFont="1" applyFill="1" applyBorder="1" applyAlignment="1" applyProtection="1">
      <alignment vertical="center"/>
      <protection hidden="1"/>
    </xf>
    <xf numFmtId="0" fontId="10" fillId="11" borderId="0" xfId="0" applyFont="1" applyFill="1" applyBorder="1" applyAlignment="1" applyProtection="1">
      <alignment vertical="center"/>
      <protection hidden="1"/>
    </xf>
    <xf numFmtId="177" fontId="26" fillId="11" borderId="0" xfId="0" applyNumberFormat="1" applyFont="1" applyFill="1" applyBorder="1" applyAlignment="1" applyProtection="1">
      <alignment vertical="center"/>
      <protection hidden="1"/>
    </xf>
    <xf numFmtId="0" fontId="7" fillId="0" borderId="100" xfId="0" applyFont="1" applyBorder="1" applyAlignment="1">
      <alignment horizontal="center" vertical="center"/>
    </xf>
    <xf numFmtId="0" fontId="7" fillId="0" borderId="31"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105" xfId="0" applyFont="1" applyBorder="1" applyAlignment="1">
      <alignment horizontal="center" vertical="center"/>
    </xf>
    <xf numFmtId="0" fontId="7" fillId="0" borderId="90" xfId="0" applyFont="1" applyBorder="1" applyAlignment="1">
      <alignment horizontal="center" vertical="center"/>
    </xf>
    <xf numFmtId="0" fontId="7" fillId="0" borderId="32" xfId="0" applyFont="1" applyBorder="1" applyAlignment="1">
      <alignment horizontal="center" vertical="center"/>
    </xf>
    <xf numFmtId="0" fontId="9" fillId="18" borderId="0" xfId="0" applyFont="1" applyFill="1" applyBorder="1" applyAlignment="1" applyProtection="1">
      <alignment vertical="center"/>
      <protection hidden="1"/>
    </xf>
    <xf numFmtId="0" fontId="9" fillId="17" borderId="6" xfId="0" applyFont="1" applyFill="1" applyBorder="1" applyAlignment="1" applyProtection="1">
      <alignment vertical="center"/>
      <protection hidden="1"/>
    </xf>
    <xf numFmtId="0" fontId="0" fillId="17" borderId="6" xfId="0" applyFill="1" applyBorder="1" applyAlignment="1" applyProtection="1">
      <alignment vertical="center"/>
      <protection hidden="1"/>
    </xf>
    <xf numFmtId="0" fontId="9" fillId="18" borderId="1" xfId="0" applyFont="1" applyFill="1" applyBorder="1" applyAlignment="1" applyProtection="1">
      <alignment vertical="center"/>
      <protection hidden="1"/>
    </xf>
    <xf numFmtId="0" fontId="0" fillId="18" borderId="1" xfId="0" applyFill="1" applyBorder="1" applyAlignment="1" applyProtection="1">
      <alignment vertical="center"/>
      <protection hidden="1"/>
    </xf>
    <xf numFmtId="0" fontId="0" fillId="18" borderId="0" xfId="0" applyFill="1" applyBorder="1" applyAlignment="1" applyProtection="1">
      <alignment vertical="center"/>
      <protection hidden="1"/>
    </xf>
    <xf numFmtId="176" fontId="7" fillId="0" borderId="1" xfId="0" applyNumberFormat="1" applyFont="1" applyBorder="1" applyAlignment="1">
      <alignment vertical="center"/>
    </xf>
    <xf numFmtId="176" fontId="7" fillId="0" borderId="29" xfId="0" applyNumberFormat="1" applyFont="1" applyBorder="1" applyAlignment="1">
      <alignment vertical="center"/>
    </xf>
    <xf numFmtId="176" fontId="13" fillId="17" borderId="6" xfId="0" applyNumberFormat="1" applyFont="1" applyFill="1" applyBorder="1" applyAlignment="1" applyProtection="1">
      <alignment horizontal="center" vertical="center"/>
      <protection hidden="1"/>
    </xf>
    <xf numFmtId="0" fontId="9" fillId="0" borderId="42" xfId="0" applyFont="1" applyBorder="1" applyAlignment="1">
      <alignment vertical="center"/>
    </xf>
    <xf numFmtId="177" fontId="26" fillId="18" borderId="0" xfId="0" applyNumberFormat="1" applyFont="1" applyFill="1" applyBorder="1" applyAlignment="1" applyProtection="1">
      <alignment vertical="center"/>
      <protection hidden="1"/>
    </xf>
    <xf numFmtId="182" fontId="0" fillId="0" borderId="0" xfId="0" applyNumberFormat="1" applyAlignment="1">
      <alignment vertical="center"/>
    </xf>
    <xf numFmtId="0" fontId="7" fillId="0" borderId="108" xfId="0" applyFont="1" applyBorder="1" applyAlignment="1">
      <alignment horizontal="center" vertical="center"/>
    </xf>
    <xf numFmtId="0" fontId="7" fillId="0" borderId="1" xfId="0" applyFont="1" applyBorder="1" applyAlignment="1">
      <alignment horizontal="center" vertical="center"/>
    </xf>
    <xf numFmtId="0" fontId="7" fillId="0" borderId="29" xfId="0" applyFont="1" applyBorder="1" applyAlignment="1">
      <alignment horizontal="center" vertical="center"/>
    </xf>
    <xf numFmtId="0" fontId="0" fillId="0" borderId="0" xfId="0" applyAlignment="1">
      <alignment horizontal="center" vertical="center"/>
    </xf>
    <xf numFmtId="0" fontId="8" fillId="0" borderId="0" xfId="0" applyFont="1" applyAlignment="1" applyProtection="1">
      <alignment horizontal="right" vertical="center" wrapText="1"/>
      <protection hidden="1"/>
    </xf>
    <xf numFmtId="0" fontId="8" fillId="0" borderId="0" xfId="0" applyFont="1" applyAlignment="1" applyProtection="1">
      <alignment horizontal="right" vertical="center"/>
      <protection hidden="1"/>
    </xf>
    <xf numFmtId="0" fontId="9" fillId="2" borderId="42" xfId="0" applyFont="1" applyFill="1" applyBorder="1" applyAlignment="1">
      <alignment vertical="center"/>
    </xf>
    <xf numFmtId="182" fontId="9" fillId="0" borderId="42" xfId="0" applyNumberFormat="1" applyFont="1" applyBorder="1" applyAlignment="1">
      <alignment vertical="center" shrinkToFit="1"/>
    </xf>
    <xf numFmtId="0" fontId="73" fillId="17" borderId="42" xfId="0" applyFont="1" applyFill="1" applyBorder="1" applyAlignment="1" applyProtection="1">
      <alignment horizontal="center" vertical="center"/>
      <protection hidden="1"/>
    </xf>
    <xf numFmtId="0" fontId="9" fillId="2" borderId="44" xfId="0" applyFont="1" applyFill="1" applyBorder="1" applyAlignment="1">
      <alignment vertical="center"/>
    </xf>
    <xf numFmtId="182" fontId="8" fillId="2" borderId="44" xfId="0" applyNumberFormat="1" applyFont="1" applyFill="1" applyBorder="1" applyAlignment="1">
      <alignment vertical="center" shrinkToFit="1"/>
    </xf>
    <xf numFmtId="176" fontId="26" fillId="18" borderId="0" xfId="0" applyNumberFormat="1" applyFont="1" applyFill="1" applyBorder="1" applyAlignment="1" applyProtection="1">
      <alignment vertical="center"/>
      <protection hidden="1"/>
    </xf>
    <xf numFmtId="0" fontId="0" fillId="0" borderId="46" xfId="0" applyBorder="1" applyAlignment="1" applyProtection="1">
      <alignment vertical="center"/>
      <protection hidden="1"/>
    </xf>
    <xf numFmtId="0" fontId="0" fillId="0" borderId="32" xfId="0" applyBorder="1" applyAlignment="1" applyProtection="1">
      <alignment vertical="center"/>
      <protection hidden="1"/>
    </xf>
    <xf numFmtId="0" fontId="0" fillId="0" borderId="12" xfId="0" applyBorder="1" applyAlignment="1" applyProtection="1">
      <alignment vertical="center"/>
      <protection hidden="1"/>
    </xf>
    <xf numFmtId="0" fontId="0" fillId="0" borderId="13" xfId="0" applyBorder="1" applyAlignment="1" applyProtection="1">
      <alignment vertical="center"/>
      <protection hidden="1"/>
    </xf>
    <xf numFmtId="176" fontId="0" fillId="0" borderId="6" xfId="0" applyNumberFormat="1" applyBorder="1" applyAlignment="1" applyProtection="1">
      <alignment horizontal="right" vertical="center" shrinkToFit="1"/>
      <protection hidden="1"/>
    </xf>
    <xf numFmtId="0" fontId="8" fillId="0" borderId="56" xfId="0" applyFont="1" applyBorder="1" applyAlignment="1" applyProtection="1">
      <alignment horizontal="right" vertical="center" wrapText="1"/>
      <protection hidden="1"/>
    </xf>
    <xf numFmtId="0" fontId="21" fillId="0" borderId="103" xfId="0" applyFont="1" applyBorder="1" applyAlignment="1" applyProtection="1">
      <alignment horizontal="center" vertical="center"/>
      <protection hidden="1"/>
    </xf>
    <xf numFmtId="0" fontId="21" fillId="0" borderId="42" xfId="0" applyFont="1" applyBorder="1" applyAlignment="1" applyProtection="1">
      <alignment horizontal="center" vertical="center"/>
      <protection hidden="1"/>
    </xf>
    <xf numFmtId="0" fontId="21" fillId="0" borderId="55" xfId="0" applyFont="1" applyBorder="1" applyAlignment="1" applyProtection="1">
      <alignment horizontal="center" vertical="center"/>
      <protection hidden="1"/>
    </xf>
    <xf numFmtId="176" fontId="21" fillId="0" borderId="104" xfId="0" applyNumberFormat="1" applyFont="1" applyBorder="1" applyAlignment="1" applyProtection="1">
      <alignment vertical="center"/>
      <protection hidden="1"/>
    </xf>
    <xf numFmtId="176" fontId="21" fillId="0" borderId="44" xfId="0" applyNumberFormat="1" applyFont="1" applyBorder="1" applyAlignment="1" applyProtection="1">
      <alignment vertical="center"/>
      <protection hidden="1"/>
    </xf>
    <xf numFmtId="176" fontId="12" fillId="11" borderId="42" xfId="0" applyNumberFormat="1" applyFont="1" applyFill="1" applyBorder="1" applyAlignment="1" applyProtection="1">
      <alignment vertical="center"/>
      <protection hidden="1"/>
    </xf>
    <xf numFmtId="176" fontId="0" fillId="0" borderId="13" xfId="0" applyNumberFormat="1" applyBorder="1" applyAlignment="1" applyProtection="1">
      <alignment vertical="center"/>
      <protection hidden="1"/>
    </xf>
    <xf numFmtId="0" fontId="9" fillId="0" borderId="44" xfId="0" applyFont="1" applyBorder="1" applyAlignment="1">
      <alignment vertical="center"/>
    </xf>
    <xf numFmtId="0" fontId="9" fillId="17" borderId="1" xfId="0" applyFont="1" applyFill="1" applyBorder="1" applyAlignment="1" applyProtection="1">
      <alignment vertical="center"/>
      <protection hidden="1"/>
    </xf>
    <xf numFmtId="0" fontId="0" fillId="18" borderId="6" xfId="0" applyFill="1" applyBorder="1" applyAlignment="1" applyProtection="1">
      <alignment vertical="center"/>
      <protection hidden="1"/>
    </xf>
    <xf numFmtId="0" fontId="9" fillId="18" borderId="6" xfId="0" applyFont="1" applyFill="1" applyBorder="1" applyAlignment="1" applyProtection="1">
      <alignment vertical="center"/>
      <protection hidden="1"/>
    </xf>
    <xf numFmtId="0" fontId="8" fillId="18" borderId="16" xfId="0" applyFont="1" applyFill="1" applyBorder="1" applyAlignment="1" applyProtection="1">
      <alignment vertical="center"/>
      <protection hidden="1"/>
    </xf>
    <xf numFmtId="0" fontId="0" fillId="11" borderId="1" xfId="0" applyFill="1" applyBorder="1" applyAlignment="1" applyProtection="1">
      <alignment vertical="center"/>
      <protection hidden="1"/>
    </xf>
    <xf numFmtId="0" fontId="9" fillId="11" borderId="1" xfId="0" applyFont="1" applyFill="1" applyBorder="1" applyAlignment="1" applyProtection="1">
      <alignment vertical="center"/>
      <protection hidden="1"/>
    </xf>
    <xf numFmtId="177" fontId="26" fillId="17" borderId="0" xfId="0" applyNumberFormat="1" applyFont="1" applyFill="1" applyBorder="1" applyAlignment="1" applyProtection="1">
      <alignment vertical="center"/>
      <protection hidden="1"/>
    </xf>
    <xf numFmtId="182" fontId="9" fillId="0" borderId="44" xfId="0" applyNumberFormat="1" applyFont="1" applyBorder="1" applyAlignment="1">
      <alignment vertical="center" shrinkToFit="1"/>
    </xf>
    <xf numFmtId="3" fontId="10" fillId="18" borderId="0" xfId="0" applyNumberFormat="1" applyFont="1" applyFill="1" applyBorder="1" applyAlignment="1" applyProtection="1">
      <alignment vertical="center"/>
      <protection hidden="1"/>
    </xf>
    <xf numFmtId="0" fontId="10" fillId="18" borderId="0" xfId="0" applyFont="1" applyFill="1" applyBorder="1" applyAlignment="1" applyProtection="1">
      <alignment vertical="center"/>
      <protection hidden="1"/>
    </xf>
    <xf numFmtId="176" fontId="27" fillId="17" borderId="6" xfId="0" applyNumberFormat="1" applyFont="1" applyFill="1" applyBorder="1" applyAlignment="1" applyProtection="1">
      <alignment horizontal="center" vertical="center"/>
      <protection hidden="1"/>
    </xf>
    <xf numFmtId="0" fontId="8" fillId="17" borderId="42" xfId="0" applyFont="1" applyFill="1" applyBorder="1" applyAlignment="1" applyProtection="1">
      <alignment vertical="center"/>
      <protection hidden="1"/>
    </xf>
    <xf numFmtId="0" fontId="0" fillId="17" borderId="1" xfId="0" applyFill="1" applyBorder="1" applyAlignment="1" applyProtection="1">
      <alignment vertical="center"/>
      <protection hidden="1"/>
    </xf>
    <xf numFmtId="0" fontId="31" fillId="0" borderId="0" xfId="0" applyFont="1" applyAlignment="1">
      <alignment horizontal="center" vertical="center" textRotation="255"/>
    </xf>
    <xf numFmtId="0" fontId="8" fillId="0" borderId="103" xfId="0" applyFont="1" applyBorder="1" applyAlignment="1">
      <alignment vertical="center" wrapText="1"/>
    </xf>
    <xf numFmtId="0" fontId="8" fillId="0" borderId="42" xfId="0" applyFont="1" applyBorder="1" applyAlignment="1">
      <alignment vertical="center"/>
    </xf>
    <xf numFmtId="0" fontId="8" fillId="0" borderId="98" xfId="0" applyFont="1" applyBorder="1" applyAlignment="1">
      <alignment vertical="center"/>
    </xf>
    <xf numFmtId="0" fontId="8" fillId="0" borderId="0" xfId="0" applyFont="1" applyBorder="1" applyAlignment="1">
      <alignment vertical="center"/>
    </xf>
    <xf numFmtId="0" fontId="8" fillId="0" borderId="104" xfId="0" applyFont="1" applyBorder="1" applyAlignment="1">
      <alignment vertical="center"/>
    </xf>
    <xf numFmtId="0" fontId="8" fillId="0" borderId="44" xfId="0" applyFont="1" applyBorder="1" applyAlignment="1">
      <alignment vertical="center"/>
    </xf>
    <xf numFmtId="0" fontId="8" fillId="11" borderId="42" xfId="0" applyFont="1" applyFill="1" applyBorder="1" applyAlignment="1" applyProtection="1">
      <alignment vertical="center"/>
      <protection hidden="1"/>
    </xf>
    <xf numFmtId="0" fontId="8" fillId="4" borderId="0" xfId="0" applyFont="1" applyFill="1" applyBorder="1" applyAlignment="1" applyProtection="1">
      <alignment horizontal="center" vertical="top" wrapText="1"/>
    </xf>
    <xf numFmtId="180" fontId="9" fillId="4" borderId="0" xfId="0" applyNumberFormat="1" applyFont="1" applyFill="1" applyBorder="1" applyAlignment="1" applyProtection="1">
      <alignment horizontal="right" vertical="center" wrapText="1"/>
    </xf>
    <xf numFmtId="180" fontId="9" fillId="4" borderId="4" xfId="0" applyNumberFormat="1" applyFont="1" applyFill="1" applyBorder="1" applyAlignment="1" applyProtection="1">
      <alignment horizontal="right" vertical="center" wrapText="1"/>
    </xf>
    <xf numFmtId="180" fontId="53" fillId="4" borderId="1" xfId="0" applyNumberFormat="1" applyFont="1" applyFill="1" applyBorder="1" applyAlignment="1" applyProtection="1">
      <alignment horizontal="center" vertical="top" wrapText="1"/>
    </xf>
    <xf numFmtId="180" fontId="53" fillId="4" borderId="100" xfId="0" applyNumberFormat="1" applyFont="1" applyFill="1" applyBorder="1" applyAlignment="1" applyProtection="1">
      <alignment horizontal="center" vertical="top" wrapText="1"/>
    </xf>
    <xf numFmtId="180" fontId="0" fillId="4" borderId="101" xfId="0" applyNumberFormat="1" applyFill="1" applyBorder="1" applyAlignment="1" applyProtection="1">
      <alignment horizontal="center" vertical="center" shrinkToFit="1"/>
    </xf>
    <xf numFmtId="180" fontId="0" fillId="4" borderId="102" xfId="0" applyNumberFormat="1" applyFill="1" applyBorder="1" applyAlignment="1" applyProtection="1">
      <alignment horizontal="center" vertical="center" shrinkToFit="1"/>
    </xf>
    <xf numFmtId="180" fontId="0" fillId="4" borderId="8" xfId="0" applyNumberFormat="1" applyFill="1" applyBorder="1" applyAlignment="1" applyProtection="1">
      <alignment horizontal="center" vertical="center"/>
    </xf>
    <xf numFmtId="180" fontId="0" fillId="4" borderId="1" xfId="0" applyNumberFormat="1" applyFill="1" applyBorder="1" applyAlignment="1" applyProtection="1">
      <alignment horizontal="center" vertical="center"/>
    </xf>
    <xf numFmtId="180" fontId="0" fillId="4" borderId="2" xfId="0" applyNumberFormat="1" applyFill="1" applyBorder="1" applyAlignment="1" applyProtection="1">
      <alignment horizontal="center" vertical="center"/>
    </xf>
    <xf numFmtId="180" fontId="0" fillId="4" borderId="32" xfId="0" applyNumberFormat="1" applyFill="1" applyBorder="1" applyAlignment="1" applyProtection="1">
      <alignment vertical="center"/>
    </xf>
    <xf numFmtId="180" fontId="0" fillId="4" borderId="73" xfId="0" applyNumberFormat="1" applyFill="1" applyBorder="1" applyAlignment="1" applyProtection="1">
      <alignment vertical="center"/>
    </xf>
    <xf numFmtId="180" fontId="0" fillId="0" borderId="1" xfId="0" applyNumberFormat="1" applyFill="1" applyBorder="1" applyAlignment="1" applyProtection="1">
      <alignment horizontal="center" vertical="center"/>
    </xf>
    <xf numFmtId="180" fontId="0" fillId="0" borderId="93" xfId="0" applyNumberFormat="1" applyFill="1" applyBorder="1" applyAlignment="1" applyProtection="1">
      <alignment horizontal="center" vertical="center"/>
    </xf>
    <xf numFmtId="0" fontId="0" fillId="4" borderId="36" xfId="0" applyFill="1" applyBorder="1" applyAlignment="1" applyProtection="1">
      <alignment horizontal="center" vertical="center" wrapText="1"/>
    </xf>
    <xf numFmtId="0" fontId="0" fillId="4" borderId="97" xfId="0" applyFill="1" applyBorder="1" applyAlignment="1" applyProtection="1">
      <alignment horizontal="center" vertical="center" wrapText="1"/>
    </xf>
    <xf numFmtId="0" fontId="0" fillId="4" borderId="97" xfId="0" applyFill="1" applyBorder="1" applyAlignment="1" applyProtection="1">
      <alignment horizontal="center" vertical="center"/>
    </xf>
    <xf numFmtId="179" fontId="18" fillId="5" borderId="45" xfId="0" applyNumberFormat="1" applyFont="1" applyFill="1" applyBorder="1" applyAlignment="1" applyProtection="1">
      <alignment horizontal="center" vertical="center"/>
    </xf>
    <xf numFmtId="179" fontId="18" fillId="5" borderId="62" xfId="0" applyNumberFormat="1" applyFont="1" applyFill="1" applyBorder="1" applyAlignment="1" applyProtection="1">
      <alignment horizontal="center" vertical="center"/>
    </xf>
    <xf numFmtId="0" fontId="0" fillId="4" borderId="46" xfId="0" applyFill="1" applyBorder="1" applyAlignment="1" applyProtection="1">
      <alignment horizontal="center" vertical="center"/>
    </xf>
    <xf numFmtId="0" fontId="0" fillId="4" borderId="32"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1" xfId="0"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0" fillId="4" borderId="74" xfId="0" applyFill="1" applyBorder="1" applyAlignment="1" applyProtection="1">
      <alignment horizontal="center" vertical="center"/>
    </xf>
    <xf numFmtId="0" fontId="0" fillId="4" borderId="33"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0" xfId="0" applyFill="1" applyBorder="1" applyAlignment="1" applyProtection="1">
      <alignment horizontal="center" vertical="center"/>
    </xf>
    <xf numFmtId="0" fontId="17" fillId="4" borderId="96" xfId="0" applyFont="1" applyFill="1" applyBorder="1" applyAlignment="1" applyProtection="1">
      <alignment horizontal="center" vertical="center" textRotation="255"/>
    </xf>
    <xf numFmtId="0" fontId="17" fillId="4" borderId="3" xfId="0" applyFont="1" applyFill="1" applyBorder="1" applyAlignment="1" applyProtection="1">
      <alignment horizontal="center" vertical="center" textRotation="255"/>
    </xf>
    <xf numFmtId="0" fontId="20" fillId="4" borderId="3" xfId="0" applyFont="1" applyFill="1" applyBorder="1" applyAlignment="1" applyProtection="1">
      <alignment horizontal="center" vertical="center" textRotation="255" wrapText="1"/>
    </xf>
    <xf numFmtId="0" fontId="20" fillId="4" borderId="46" xfId="0" applyFont="1" applyFill="1" applyBorder="1" applyAlignment="1" applyProtection="1">
      <alignment horizontal="center" vertical="center" textRotation="255" wrapText="1"/>
    </xf>
    <xf numFmtId="0" fontId="0" fillId="4" borderId="10" xfId="0" applyFill="1" applyBorder="1" applyAlignment="1" applyProtection="1">
      <alignment horizontal="center" vertical="center"/>
    </xf>
    <xf numFmtId="0" fontId="0" fillId="4" borderId="94" xfId="0" applyFill="1" applyBorder="1" applyAlignment="1" applyProtection="1">
      <alignment horizontal="center" vertical="center"/>
    </xf>
    <xf numFmtId="0" fontId="0" fillId="0" borderId="36" xfId="0" applyFill="1" applyBorder="1" applyAlignment="1" applyProtection="1">
      <alignment horizontal="center" vertical="center" wrapText="1"/>
    </xf>
    <xf numFmtId="0" fontId="0" fillId="0" borderId="97" xfId="0" applyFill="1" applyBorder="1" applyAlignment="1" applyProtection="1">
      <alignment horizontal="center" vertical="center" wrapText="1"/>
    </xf>
    <xf numFmtId="0" fontId="21" fillId="0" borderId="36" xfId="0" applyFont="1" applyFill="1" applyBorder="1" applyAlignment="1" applyProtection="1">
      <alignment horizontal="center" vertical="center" wrapText="1"/>
    </xf>
    <xf numFmtId="0" fontId="21" fillId="0" borderId="97" xfId="0" applyFont="1" applyFill="1" applyBorder="1" applyAlignment="1" applyProtection="1">
      <alignment horizontal="center" vertical="center" wrapText="1"/>
    </xf>
    <xf numFmtId="0" fontId="8" fillId="0" borderId="98" xfId="0" applyFont="1" applyFill="1" applyBorder="1" applyAlignment="1" applyProtection="1">
      <alignment horizontal="center" vertical="center" wrapText="1"/>
    </xf>
    <xf numFmtId="0" fontId="8" fillId="0" borderId="99" xfId="0" applyFont="1" applyFill="1" applyBorder="1" applyAlignment="1" applyProtection="1">
      <alignment horizontal="center" vertical="center"/>
    </xf>
    <xf numFmtId="0" fontId="79" fillId="4" borderId="56" xfId="0" applyFont="1" applyFill="1" applyBorder="1" applyAlignment="1" applyProtection="1">
      <alignment horizontal="center" vertical="center" wrapText="1"/>
    </xf>
    <xf numFmtId="0" fontId="79" fillId="4" borderId="64" xfId="0" applyFont="1" applyFill="1" applyBorder="1" applyAlignment="1" applyProtection="1">
      <alignment horizontal="center" vertical="center"/>
    </xf>
    <xf numFmtId="0" fontId="76" fillId="4" borderId="76" xfId="0" applyFont="1" applyFill="1" applyBorder="1" applyAlignment="1" applyProtection="1">
      <alignment horizontal="center" vertical="center" wrapText="1"/>
    </xf>
    <xf numFmtId="0" fontId="76" fillId="4" borderId="164" xfId="0" applyFont="1" applyFill="1" applyBorder="1" applyAlignment="1" applyProtection="1">
      <alignment horizontal="center" vertical="center" wrapText="1"/>
    </xf>
    <xf numFmtId="180" fontId="0" fillId="4" borderId="12" xfId="0" applyNumberFormat="1" applyFill="1" applyBorder="1" applyAlignment="1" applyProtection="1">
      <alignment horizontal="center" vertical="center"/>
    </xf>
    <xf numFmtId="180" fontId="0" fillId="4" borderId="13" xfId="0" applyNumberFormat="1" applyFill="1" applyBorder="1" applyAlignment="1" applyProtection="1">
      <alignment horizontal="center" vertical="center"/>
    </xf>
    <xf numFmtId="180" fontId="0" fillId="4" borderId="14" xfId="0" applyNumberFormat="1" applyFill="1" applyBorder="1" applyAlignment="1" applyProtection="1">
      <alignment horizontal="center" vertical="center"/>
    </xf>
    <xf numFmtId="180" fontId="0" fillId="4" borderId="81" xfId="0" applyNumberFormat="1" applyFill="1" applyBorder="1" applyAlignment="1" applyProtection="1">
      <alignment horizontal="center" vertical="center" wrapText="1"/>
    </xf>
    <xf numFmtId="180" fontId="0" fillId="4" borderId="91" xfId="0" applyNumberFormat="1" applyFill="1" applyBorder="1" applyAlignment="1" applyProtection="1">
      <alignment horizontal="center" vertical="center"/>
    </xf>
    <xf numFmtId="180" fontId="0" fillId="0" borderId="92" xfId="0" applyNumberFormat="1" applyFill="1" applyBorder="1" applyAlignment="1" applyProtection="1">
      <alignment horizontal="center" vertical="center"/>
    </xf>
    <xf numFmtId="180" fontId="0" fillId="0" borderId="10" xfId="0" applyNumberFormat="1" applyFill="1" applyBorder="1" applyAlignment="1" applyProtection="1">
      <alignment horizontal="center" vertical="center"/>
    </xf>
    <xf numFmtId="180" fontId="0" fillId="0" borderId="3" xfId="0" applyNumberFormat="1" applyFill="1" applyBorder="1" applyAlignment="1" applyProtection="1">
      <alignment horizontal="center" vertical="center" wrapText="1"/>
    </xf>
    <xf numFmtId="180" fontId="0" fillId="0" borderId="94" xfId="0" applyNumberFormat="1" applyFill="1" applyBorder="1" applyAlignment="1" applyProtection="1">
      <alignment horizontal="center" vertical="center" wrapText="1"/>
    </xf>
    <xf numFmtId="180" fontId="0" fillId="4" borderId="0" xfId="0" applyNumberFormat="1" applyFill="1" applyBorder="1" applyAlignment="1" applyProtection="1">
      <alignment horizontal="center" vertical="center" wrapText="1"/>
    </xf>
    <xf numFmtId="180" fontId="0" fillId="4" borderId="10" xfId="0" applyNumberFormat="1" applyFill="1" applyBorder="1" applyAlignment="1" applyProtection="1">
      <alignment horizontal="center" vertical="center" wrapText="1"/>
    </xf>
    <xf numFmtId="180" fontId="0" fillId="4" borderId="95" xfId="0" applyNumberFormat="1" applyFill="1" applyBorder="1" applyAlignment="1" applyProtection="1">
      <alignment horizontal="center" vertical="center" wrapText="1"/>
    </xf>
    <xf numFmtId="180" fontId="0" fillId="4" borderId="1" xfId="0" applyNumberFormat="1" applyFill="1" applyBorder="1" applyAlignment="1" applyProtection="1">
      <alignment horizontal="center" vertical="center" wrapText="1"/>
    </xf>
    <xf numFmtId="180" fontId="0" fillId="4" borderId="10" xfId="0" applyNumberFormat="1" applyFill="1" applyBorder="1" applyAlignment="1" applyProtection="1">
      <alignment horizontal="center" vertical="center"/>
    </xf>
    <xf numFmtId="180" fontId="0" fillId="4" borderId="8" xfId="0" applyNumberFormat="1" applyFill="1" applyBorder="1" applyAlignment="1" applyProtection="1">
      <alignment horizontal="center" vertical="center" wrapText="1"/>
    </xf>
    <xf numFmtId="180" fontId="0" fillId="4" borderId="94" xfId="0" applyNumberFormat="1" applyFill="1" applyBorder="1" applyAlignment="1" applyProtection="1">
      <alignment horizontal="center" vertical="center"/>
    </xf>
    <xf numFmtId="177" fontId="0" fillId="0" borderId="150" xfId="0" applyNumberFormat="1" applyBorder="1" applyAlignment="1">
      <alignment horizontal="center" vertical="center" shrinkToFit="1"/>
    </xf>
    <xf numFmtId="177" fontId="0" fillId="0" borderId="151" xfId="0" applyNumberFormat="1" applyBorder="1" applyAlignment="1">
      <alignment horizontal="center" vertical="center" shrinkToFit="1"/>
    </xf>
    <xf numFmtId="177" fontId="0" fillId="0" borderId="152" xfId="0" applyNumberFormat="1" applyBorder="1" applyAlignment="1">
      <alignment horizontal="center" vertical="center" shrinkToFit="1"/>
    </xf>
    <xf numFmtId="177" fontId="0" fillId="0" borderId="153" xfId="0" applyNumberFormat="1" applyBorder="1" applyAlignment="1">
      <alignment horizontal="center" vertical="center" shrinkToFit="1"/>
    </xf>
    <xf numFmtId="177" fontId="0" fillId="0" borderId="154" xfId="0" applyNumberFormat="1" applyBorder="1" applyAlignment="1">
      <alignment horizontal="center" vertical="center" shrinkToFit="1"/>
    </xf>
    <xf numFmtId="177" fontId="0" fillId="0" borderId="155" xfId="0" applyNumberFormat="1" applyBorder="1" applyAlignment="1">
      <alignment horizontal="center" vertical="center" shrinkToFit="1"/>
    </xf>
    <xf numFmtId="177" fontId="0" fillId="0" borderId="156" xfId="0" applyNumberFormat="1" applyBorder="1" applyAlignment="1">
      <alignment horizontal="center" vertical="center" shrinkToFit="1"/>
    </xf>
    <xf numFmtId="177" fontId="0" fillId="0" borderId="157" xfId="0" applyNumberFormat="1" applyBorder="1" applyAlignment="1">
      <alignment horizontal="center" vertical="center" shrinkToFit="1"/>
    </xf>
    <xf numFmtId="177" fontId="0" fillId="0" borderId="158" xfId="0" applyNumberFormat="1" applyBorder="1" applyAlignment="1">
      <alignment horizontal="center" vertical="center" shrinkToFit="1"/>
    </xf>
    <xf numFmtId="0" fontId="0" fillId="0" borderId="111" xfId="0" applyBorder="1" applyAlignment="1" applyProtection="1">
      <alignment vertical="center"/>
    </xf>
    <xf numFmtId="0" fontId="0" fillId="0" borderId="82" xfId="0" applyBorder="1" applyAlignment="1" applyProtection="1">
      <alignment vertical="center"/>
    </xf>
    <xf numFmtId="0" fontId="0" fillId="0" borderId="112" xfId="0" applyBorder="1" applyAlignment="1" applyProtection="1">
      <alignment vertical="center"/>
    </xf>
    <xf numFmtId="0" fontId="0" fillId="0" borderId="68" xfId="0" applyBorder="1" applyAlignment="1" applyProtection="1">
      <alignment vertical="center"/>
    </xf>
    <xf numFmtId="0" fontId="0" fillId="0" borderId="113" xfId="0" applyBorder="1" applyAlignment="1" applyProtection="1">
      <alignment vertical="center"/>
    </xf>
    <xf numFmtId="0" fontId="0" fillId="0" borderId="114" xfId="0" applyBorder="1" applyAlignment="1" applyProtection="1">
      <alignment vertical="center"/>
    </xf>
    <xf numFmtId="0" fontId="0" fillId="0" borderId="74" xfId="0" applyBorder="1" applyAlignment="1" applyProtection="1">
      <alignment horizontal="left" vertical="center"/>
    </xf>
    <xf numFmtId="0" fontId="0" fillId="0" borderId="34" xfId="0" applyBorder="1" applyAlignment="1" applyProtection="1">
      <alignment horizontal="left"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46" xfId="0" applyBorder="1" applyAlignment="1">
      <alignment horizontal="center" vertical="center"/>
    </xf>
    <xf numFmtId="0" fontId="0" fillId="8" borderId="0" xfId="0" applyFill="1" applyBorder="1" applyAlignment="1">
      <alignment horizontal="center" vertical="center"/>
    </xf>
    <xf numFmtId="0" fontId="0" fillId="8" borderId="4" xfId="0" applyFill="1" applyBorder="1" applyAlignment="1">
      <alignment horizontal="center" vertical="center"/>
    </xf>
    <xf numFmtId="0" fontId="0" fillId="0" borderId="74"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xf>
    <xf numFmtId="0" fontId="0" fillId="0" borderId="80" xfId="0" applyBorder="1" applyAlignment="1">
      <alignment horizontal="center" vertical="center"/>
    </xf>
    <xf numFmtId="0" fontId="0" fillId="0" borderId="37" xfId="0" applyBorder="1" applyAlignment="1">
      <alignment horizontal="center" vertical="center"/>
    </xf>
    <xf numFmtId="178" fontId="9" fillId="0" borderId="116" xfId="0" applyNumberFormat="1" applyFont="1" applyBorder="1" applyAlignment="1">
      <alignment horizontal="center" vertical="center" wrapText="1"/>
    </xf>
    <xf numFmtId="178" fontId="9" fillId="0" borderId="117" xfId="0" applyNumberFormat="1" applyFont="1" applyBorder="1" applyAlignment="1">
      <alignment horizontal="center" vertical="center" wrapText="1"/>
    </xf>
    <xf numFmtId="178" fontId="16" fillId="0" borderId="11" xfId="0" applyNumberFormat="1" applyFont="1" applyBorder="1" applyAlignment="1">
      <alignment horizontal="center" vertical="center" wrapText="1"/>
    </xf>
    <xf numFmtId="178" fontId="16" fillId="0" borderId="115" xfId="0" applyNumberFormat="1" applyFont="1" applyBorder="1" applyAlignment="1">
      <alignment horizontal="center" vertical="center" wrapText="1"/>
    </xf>
    <xf numFmtId="178" fontId="11" fillId="0" borderId="80" xfId="0" applyNumberFormat="1" applyFont="1" applyFill="1" applyBorder="1" applyAlignment="1">
      <alignment horizontal="center" vertical="center" textRotation="255" wrapText="1"/>
    </xf>
    <xf numFmtId="178" fontId="11" fillId="0" borderId="37" xfId="0" applyNumberFormat="1" applyFont="1" applyFill="1" applyBorder="1" applyAlignment="1">
      <alignment horizontal="center" vertical="center" textRotation="255" wrapText="1"/>
    </xf>
    <xf numFmtId="0" fontId="8" fillId="22" borderId="42" xfId="0" applyFont="1" applyFill="1" applyBorder="1" applyAlignment="1" applyProtection="1">
      <alignment vertical="center"/>
      <protection hidden="1"/>
    </xf>
    <xf numFmtId="0" fontId="8" fillId="22" borderId="9" xfId="0" applyFont="1" applyFill="1" applyBorder="1" applyAlignment="1" applyProtection="1">
      <alignment vertical="center"/>
      <protection hidden="1"/>
    </xf>
    <xf numFmtId="0" fontId="8" fillId="22" borderId="44" xfId="0" applyFont="1" applyFill="1" applyBorder="1" applyAlignment="1" applyProtection="1">
      <alignment vertical="center"/>
      <protection hidden="1"/>
    </xf>
    <xf numFmtId="0" fontId="8" fillId="22" borderId="44" xfId="0" applyFont="1" applyFill="1" applyBorder="1" applyAlignment="1" applyProtection="1">
      <alignment horizontal="right" vertical="center"/>
      <protection hidden="1"/>
    </xf>
    <xf numFmtId="0" fontId="9" fillId="22" borderId="44" xfId="0" applyFont="1" applyFill="1" applyBorder="1" applyAlignment="1" applyProtection="1">
      <alignment vertical="center"/>
      <protection hidden="1"/>
    </xf>
    <xf numFmtId="0" fontId="8" fillId="22" borderId="44" xfId="0" applyFont="1" applyFill="1" applyBorder="1" applyAlignment="1" applyProtection="1">
      <alignment horizontal="center" vertical="center"/>
      <protection hidden="1"/>
    </xf>
    <xf numFmtId="176" fontId="12" fillId="22" borderId="44" xfId="0" applyNumberFormat="1" applyFont="1" applyFill="1" applyBorder="1" applyAlignment="1" applyProtection="1">
      <alignment vertical="center"/>
      <protection hidden="1"/>
    </xf>
    <xf numFmtId="176" fontId="12" fillId="22" borderId="44" xfId="0" applyNumberFormat="1" applyFont="1" applyFill="1" applyBorder="1" applyAlignment="1" applyProtection="1">
      <alignment vertical="center"/>
      <protection hidden="1"/>
    </xf>
    <xf numFmtId="0" fontId="8" fillId="22" borderId="38" xfId="0" applyFont="1" applyFill="1" applyBorder="1" applyAlignment="1" applyProtection="1">
      <alignment vertical="center"/>
      <protection hidden="1"/>
    </xf>
    <xf numFmtId="0" fontId="0" fillId="22" borderId="5" xfId="0" applyFill="1" applyBorder="1" applyAlignment="1" applyProtection="1">
      <alignment vertical="center"/>
      <protection hidden="1"/>
    </xf>
    <xf numFmtId="0" fontId="0" fillId="22" borderId="6" xfId="0" applyFill="1" applyBorder="1" applyAlignment="1" applyProtection="1">
      <alignment horizontal="right" vertical="center"/>
      <protection hidden="1"/>
    </xf>
    <xf numFmtId="0" fontId="0" fillId="22" borderId="6" xfId="0" applyFill="1" applyBorder="1" applyAlignment="1" applyProtection="1">
      <alignment vertical="center"/>
      <protection hidden="1"/>
    </xf>
    <xf numFmtId="0" fontId="9" fillId="22" borderId="6" xfId="0" applyFont="1" applyFill="1" applyBorder="1" applyAlignment="1" applyProtection="1">
      <alignment vertical="center"/>
      <protection hidden="1"/>
    </xf>
    <xf numFmtId="0" fontId="0" fillId="22" borderId="6" xfId="0" applyFill="1" applyBorder="1" applyAlignment="1" applyProtection="1">
      <alignment vertical="center"/>
      <protection hidden="1"/>
    </xf>
    <xf numFmtId="0" fontId="8" fillId="22" borderId="6" xfId="0" applyFont="1" applyFill="1" applyBorder="1" applyAlignment="1" applyProtection="1">
      <alignment horizontal="center" vertical="center"/>
      <protection hidden="1"/>
    </xf>
    <xf numFmtId="176" fontId="27" fillId="22" borderId="6" xfId="0" applyNumberFormat="1" applyFont="1" applyFill="1" applyBorder="1" applyAlignment="1" applyProtection="1">
      <alignment horizontal="center" vertical="center"/>
      <protection hidden="1"/>
    </xf>
    <xf numFmtId="176" fontId="8" fillId="22" borderId="6" xfId="0" applyNumberFormat="1" applyFont="1" applyFill="1" applyBorder="1" applyAlignment="1" applyProtection="1">
      <alignment vertical="center"/>
      <protection hidden="1"/>
    </xf>
    <xf numFmtId="176" fontId="13" fillId="22" borderId="6" xfId="0" applyNumberFormat="1" applyFont="1" applyFill="1" applyBorder="1" applyAlignment="1" applyProtection="1">
      <alignment horizontal="center" vertical="center"/>
      <protection hidden="1"/>
    </xf>
    <xf numFmtId="0" fontId="6" fillId="22" borderId="6" xfId="0" applyFont="1" applyFill="1" applyBorder="1" applyAlignment="1" applyProtection="1">
      <alignment vertical="center"/>
      <protection hidden="1"/>
    </xf>
    <xf numFmtId="0" fontId="0" fillId="22" borderId="7" xfId="0" applyFill="1" applyBorder="1" applyAlignment="1" applyProtection="1">
      <alignment vertical="center"/>
      <protection hidden="1"/>
    </xf>
    <xf numFmtId="0" fontId="8" fillId="21" borderId="42" xfId="0" applyFont="1" applyFill="1" applyBorder="1" applyAlignment="1" applyProtection="1">
      <alignment vertical="center"/>
      <protection hidden="1"/>
    </xf>
    <xf numFmtId="0" fontId="8" fillId="17" borderId="3" xfId="0" applyFont="1" applyFill="1" applyBorder="1" applyAlignment="1" applyProtection="1">
      <alignment vertical="center"/>
      <protection hidden="1"/>
    </xf>
    <xf numFmtId="0" fontId="8" fillId="17" borderId="0" xfId="0" applyFont="1" applyFill="1" applyBorder="1" applyAlignment="1" applyProtection="1">
      <alignment vertical="center"/>
      <protection hidden="1"/>
    </xf>
    <xf numFmtId="0" fontId="8" fillId="17" borderId="0" xfId="0" applyFont="1" applyFill="1" applyBorder="1" applyAlignment="1" applyProtection="1">
      <alignment horizontal="right" vertical="center"/>
      <protection hidden="1"/>
    </xf>
    <xf numFmtId="176" fontId="12" fillId="17" borderId="0" xfId="0" applyNumberFormat="1" applyFont="1" applyFill="1" applyBorder="1" applyAlignment="1" applyProtection="1">
      <alignment vertical="center"/>
      <protection hidden="1"/>
    </xf>
    <xf numFmtId="0" fontId="8" fillId="17" borderId="4" xfId="0" applyFont="1" applyFill="1" applyBorder="1" applyAlignment="1" applyProtection="1">
      <alignment vertical="center"/>
      <protection hidden="1"/>
    </xf>
    <xf numFmtId="0" fontId="8" fillId="21" borderId="9" xfId="0" applyFont="1" applyFill="1" applyBorder="1" applyAlignment="1" applyProtection="1">
      <alignment vertical="center"/>
      <protection hidden="1"/>
    </xf>
    <xf numFmtId="0" fontId="8" fillId="21" borderId="44" xfId="0" applyFont="1" applyFill="1" applyBorder="1" applyAlignment="1" applyProtection="1">
      <alignment horizontal="right" vertical="center"/>
      <protection hidden="1"/>
    </xf>
    <xf numFmtId="0" fontId="9" fillId="21" borderId="44" xfId="0" applyFont="1" applyFill="1" applyBorder="1" applyAlignment="1" applyProtection="1">
      <alignment vertical="center"/>
      <protection hidden="1"/>
    </xf>
    <xf numFmtId="0" fontId="8" fillId="21" borderId="44" xfId="0" applyFont="1" applyFill="1" applyBorder="1" applyAlignment="1" applyProtection="1">
      <alignment horizontal="center" vertical="center"/>
      <protection hidden="1"/>
    </xf>
    <xf numFmtId="0" fontId="8" fillId="21" borderId="38" xfId="0" applyFont="1" applyFill="1" applyBorder="1" applyAlignment="1" applyProtection="1">
      <alignment vertical="center"/>
      <protection hidden="1"/>
    </xf>
  </cellXfs>
  <cellStyles count="4">
    <cellStyle name="パーセント" xfId="1" builtinId="5"/>
    <cellStyle name="桁区切り" xfId="2" builtinId="6"/>
    <cellStyle name="標準" xfId="0" builtinId="0"/>
    <cellStyle name="標準 2" xfId="3"/>
  </cellStyles>
  <dxfs count="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s>
  <tableStyles count="0" defaultTableStyle="TableStyleMedium2" defaultPivotStyle="PivotStyleLight16"/>
  <colors>
    <mruColors>
      <color rgb="FFDDD9C4"/>
      <color rgb="FFFF99FF"/>
      <color rgb="FFDCE6F1"/>
      <color rgb="FFFFCC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219075</xdr:colOff>
      <xdr:row>14</xdr:row>
      <xdr:rowOff>114300</xdr:rowOff>
    </xdr:from>
    <xdr:to>
      <xdr:col>16</xdr:col>
      <xdr:colOff>647700</xdr:colOff>
      <xdr:row>18</xdr:row>
      <xdr:rowOff>0</xdr:rowOff>
    </xdr:to>
    <xdr:grpSp>
      <xdr:nvGrpSpPr>
        <xdr:cNvPr id="6" name="グループ化 5"/>
        <xdr:cNvGrpSpPr/>
      </xdr:nvGrpSpPr>
      <xdr:grpSpPr>
        <a:xfrm>
          <a:off x="219075" y="4320540"/>
          <a:ext cx="7629525" cy="556260"/>
          <a:chOff x="219075" y="4257675"/>
          <a:chExt cx="8382000" cy="504825"/>
        </a:xfrm>
        <a:solidFill>
          <a:schemeClr val="accent5">
            <a:lumMod val="20000"/>
            <a:lumOff val="80000"/>
          </a:schemeClr>
        </a:solidFill>
      </xdr:grpSpPr>
      <xdr:sp macro="" textlink="">
        <xdr:nvSpPr>
          <xdr:cNvPr id="3" name="角丸四角形 2"/>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①国保加入</a:t>
            </a:r>
          </a:p>
        </xdr:txBody>
      </xdr:sp>
      <xdr:sp macro="" textlink="">
        <xdr:nvSpPr>
          <xdr:cNvPr id="4" name="角丸四角形 3"/>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mj-ea"/>
                <a:ea typeface="+mj-ea"/>
              </a:rPr>
              <a:t>住民票上の同一世帯の方で、国保に加入される方に○を選択し、続いて②へ進んでください。</a:t>
            </a:r>
            <a:endParaRPr kumimoji="1" lang="en-US" altLang="ja-JP" sz="1050" b="1">
              <a:solidFill>
                <a:sysClr val="windowText" lastClr="000000"/>
              </a:solidFill>
              <a:latin typeface="+mj-ea"/>
              <a:ea typeface="+mj-ea"/>
            </a:endParaRPr>
          </a:p>
          <a:p>
            <a:pPr algn="l"/>
            <a:r>
              <a:rPr kumimoji="1" lang="en-US" altLang="ja-JP" sz="1000" b="1">
                <a:solidFill>
                  <a:srgbClr val="FF0000"/>
                </a:solidFill>
                <a:latin typeface="+mj-ea"/>
                <a:ea typeface="+mj-ea"/>
              </a:rPr>
              <a:t>※</a:t>
            </a:r>
            <a:r>
              <a:rPr kumimoji="1" lang="ja-JP" altLang="en-US" sz="1000" b="1">
                <a:solidFill>
                  <a:srgbClr val="FF0000"/>
                </a:solidFill>
                <a:latin typeface="+mj-ea"/>
                <a:ea typeface="+mj-ea"/>
              </a:rPr>
              <a:t>世帯主は加入しない場合も「</a:t>
            </a:r>
            <a:r>
              <a:rPr kumimoji="1" lang="en-US" altLang="ja-JP" sz="1000" b="1">
                <a:solidFill>
                  <a:srgbClr val="FF0000"/>
                </a:solidFill>
                <a:latin typeface="+mj-ea"/>
                <a:ea typeface="+mj-ea"/>
              </a:rPr>
              <a:t>×</a:t>
            </a:r>
            <a:r>
              <a:rPr kumimoji="1" lang="ja-JP" altLang="en-US" sz="1000" b="1">
                <a:solidFill>
                  <a:srgbClr val="FF0000"/>
                </a:solidFill>
                <a:latin typeface="+mj-ea"/>
                <a:ea typeface="+mj-ea"/>
              </a:rPr>
              <a:t>」を選択</a:t>
            </a:r>
            <a:endParaRPr kumimoji="1" lang="en-US" altLang="ja-JP" sz="1000" b="1">
              <a:solidFill>
                <a:srgbClr val="FF0000"/>
              </a:solidFill>
              <a:latin typeface="+mj-ea"/>
              <a:ea typeface="+mj-ea"/>
            </a:endParaRPr>
          </a:p>
        </xdr:txBody>
      </xdr:sp>
    </xdr:grpSp>
    <xdr:clientData/>
  </xdr:twoCellAnchor>
  <xdr:twoCellAnchor>
    <xdr:from>
      <xdr:col>0</xdr:col>
      <xdr:colOff>219075</xdr:colOff>
      <xdr:row>18</xdr:row>
      <xdr:rowOff>57150</xdr:rowOff>
    </xdr:from>
    <xdr:to>
      <xdr:col>16</xdr:col>
      <xdr:colOff>647700</xdr:colOff>
      <xdr:row>21</xdr:row>
      <xdr:rowOff>85725</xdr:rowOff>
    </xdr:to>
    <xdr:grpSp>
      <xdr:nvGrpSpPr>
        <xdr:cNvPr id="7" name="グループ化 6"/>
        <xdr:cNvGrpSpPr/>
      </xdr:nvGrpSpPr>
      <xdr:grpSpPr>
        <a:xfrm>
          <a:off x="219075" y="4933950"/>
          <a:ext cx="7629525" cy="531495"/>
          <a:chOff x="219075" y="4257675"/>
          <a:chExt cx="8382000" cy="504825"/>
        </a:xfrm>
        <a:solidFill>
          <a:schemeClr val="accent5">
            <a:lumMod val="20000"/>
            <a:lumOff val="80000"/>
          </a:schemeClr>
        </a:solidFill>
      </xdr:grpSpPr>
      <xdr:sp macro="" textlink="">
        <xdr:nvSpPr>
          <xdr:cNvPr id="8" name="角丸四角形 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②生年月日</a:t>
            </a:r>
          </a:p>
        </xdr:txBody>
      </xdr:sp>
      <xdr:sp macro="" textlink="">
        <xdr:nvSpPr>
          <xdr:cNvPr id="9" name="角丸四角形 8"/>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和暦（元号）から順に、年・月・日をそれぞれリストから選択してください。（加入者の令和８年４月１日現在の年齢が自動反映されます）</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a:t>
            </a:r>
            <a:r>
              <a:rPr kumimoji="1" lang="ja-JP" altLang="en-US" sz="1100" b="1">
                <a:solidFill>
                  <a:srgbClr val="FF0000"/>
                </a:solidFill>
                <a:effectLst/>
                <a:latin typeface="+mn-lt"/>
                <a:ea typeface="+mn-ea"/>
                <a:cs typeface="+mn-cs"/>
              </a:rPr>
              <a:t>は加入しない場合も必ず選択</a:t>
            </a:r>
            <a:endParaRPr lang="ja-JP" altLang="ja-JP" sz="1050">
              <a:solidFill>
                <a:srgbClr val="FF0000"/>
              </a:solidFill>
              <a:effectLst/>
            </a:endParaRPr>
          </a:p>
        </xdr:txBody>
      </xdr:sp>
    </xdr:grpSp>
    <xdr:clientData/>
  </xdr:twoCellAnchor>
  <xdr:twoCellAnchor>
    <xdr:from>
      <xdr:col>0</xdr:col>
      <xdr:colOff>219075</xdr:colOff>
      <xdr:row>21</xdr:row>
      <xdr:rowOff>142875</xdr:rowOff>
    </xdr:from>
    <xdr:to>
      <xdr:col>16</xdr:col>
      <xdr:colOff>647700</xdr:colOff>
      <xdr:row>25</xdr:row>
      <xdr:rowOff>9525</xdr:rowOff>
    </xdr:to>
    <xdr:grpSp>
      <xdr:nvGrpSpPr>
        <xdr:cNvPr id="11" name="グループ化 10"/>
        <xdr:cNvGrpSpPr/>
      </xdr:nvGrpSpPr>
      <xdr:grpSpPr>
        <a:xfrm>
          <a:off x="219075" y="5522595"/>
          <a:ext cx="7629525" cy="537210"/>
          <a:chOff x="219075" y="4257675"/>
          <a:chExt cx="8382000" cy="504825"/>
        </a:xfrm>
        <a:solidFill>
          <a:schemeClr val="accent5">
            <a:lumMod val="20000"/>
            <a:lumOff val="80000"/>
          </a:schemeClr>
        </a:solidFill>
      </xdr:grpSpPr>
      <xdr:sp macro="" textlink="">
        <xdr:nvSpPr>
          <xdr:cNvPr id="12" name="角丸四角形 11"/>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③給与</a:t>
            </a:r>
            <a:r>
              <a:rPr kumimoji="1" lang="ja-JP" altLang="en-US" sz="1600" b="1">
                <a:solidFill>
                  <a:srgbClr val="FF0000"/>
                </a:solidFill>
              </a:rPr>
              <a:t>収入</a:t>
            </a:r>
          </a:p>
        </xdr:txBody>
      </xdr:sp>
      <xdr:sp macro="" textlink="">
        <xdr:nvSpPr>
          <xdr:cNvPr id="13" name="角丸四角形 12"/>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令和７年（１月～１２月）の給与</a:t>
            </a:r>
            <a:r>
              <a:rPr kumimoji="1" lang="ja-JP" altLang="en-US" sz="1050" b="1">
                <a:solidFill>
                  <a:srgbClr val="FF0000"/>
                </a:solidFill>
              </a:rPr>
              <a:t>収入額</a:t>
            </a:r>
            <a:r>
              <a:rPr kumimoji="1" lang="ja-JP" altLang="en-US" sz="1050" b="1">
                <a:solidFill>
                  <a:sysClr val="windowText" lastClr="000000"/>
                </a:solidFill>
              </a:rPr>
              <a:t>（総支給額）を入力してください。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a:t>
            </a:r>
            <a:r>
              <a:rPr kumimoji="1" lang="ja-JP" altLang="en-US" sz="1100" b="1">
                <a:solidFill>
                  <a:srgbClr val="FF0000"/>
                </a:solidFill>
                <a:effectLst/>
                <a:latin typeface="+mn-lt"/>
                <a:ea typeface="+mn-ea"/>
                <a:cs typeface="+mn-cs"/>
              </a:rPr>
              <a:t>収入無し</a:t>
            </a:r>
            <a:r>
              <a:rPr kumimoji="1" lang="ja-JP" altLang="ja-JP" sz="1100" b="1">
                <a:solidFill>
                  <a:srgbClr val="FF0000"/>
                </a:solidFill>
                <a:effectLst/>
                <a:latin typeface="+mn-lt"/>
                <a:ea typeface="+mn-ea"/>
                <a:cs typeface="+mn-cs"/>
              </a:rPr>
              <a:t>の場合も</a:t>
            </a:r>
            <a:r>
              <a:rPr kumimoji="1" lang="ja-JP" altLang="en-US" sz="1100" b="1">
                <a:solidFill>
                  <a:srgbClr val="FF0000"/>
                </a:solidFill>
                <a:effectLst/>
                <a:latin typeface="+mn-lt"/>
                <a:ea typeface="+mn-ea"/>
                <a:cs typeface="+mn-cs"/>
              </a:rPr>
              <a:t>「０」を</a:t>
            </a:r>
            <a:r>
              <a:rPr kumimoji="1" lang="ja-JP" altLang="ja-JP" sz="1100" b="1">
                <a:solidFill>
                  <a:srgbClr val="FF0000"/>
                </a:solidFill>
                <a:effectLst/>
                <a:latin typeface="+mn-lt"/>
                <a:ea typeface="+mn-ea"/>
                <a:cs typeface="+mn-cs"/>
              </a:rPr>
              <a:t>入力</a:t>
            </a:r>
            <a:endParaRPr lang="ja-JP" altLang="ja-JP" sz="1050">
              <a:solidFill>
                <a:srgbClr val="FF0000"/>
              </a:solidFill>
              <a:effectLst/>
            </a:endParaRPr>
          </a:p>
        </xdr:txBody>
      </xdr:sp>
    </xdr:grpSp>
    <xdr:clientData/>
  </xdr:twoCellAnchor>
  <xdr:twoCellAnchor>
    <xdr:from>
      <xdr:col>0</xdr:col>
      <xdr:colOff>219075</xdr:colOff>
      <xdr:row>25</xdr:row>
      <xdr:rowOff>76200</xdr:rowOff>
    </xdr:from>
    <xdr:to>
      <xdr:col>16</xdr:col>
      <xdr:colOff>647700</xdr:colOff>
      <xdr:row>28</xdr:row>
      <xdr:rowOff>123825</xdr:rowOff>
    </xdr:to>
    <xdr:grpSp>
      <xdr:nvGrpSpPr>
        <xdr:cNvPr id="14" name="グループ化 13"/>
        <xdr:cNvGrpSpPr/>
      </xdr:nvGrpSpPr>
      <xdr:grpSpPr>
        <a:xfrm>
          <a:off x="219075" y="6126480"/>
          <a:ext cx="7629525" cy="550545"/>
          <a:chOff x="219075" y="4257675"/>
          <a:chExt cx="8382000" cy="504825"/>
        </a:xfrm>
        <a:solidFill>
          <a:schemeClr val="accent5">
            <a:lumMod val="20000"/>
            <a:lumOff val="80000"/>
          </a:schemeClr>
        </a:solidFill>
      </xdr:grpSpPr>
      <xdr:sp macro="" textlink="">
        <xdr:nvSpPr>
          <xdr:cNvPr id="15" name="角丸四角形 14"/>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④年金</a:t>
            </a:r>
            <a:r>
              <a:rPr kumimoji="1" lang="ja-JP" altLang="en-US" sz="1600" b="1">
                <a:solidFill>
                  <a:srgbClr val="FF0000"/>
                </a:solidFill>
              </a:rPr>
              <a:t>収入</a:t>
            </a:r>
          </a:p>
        </xdr:txBody>
      </xdr:sp>
      <xdr:sp macro="" textlink="">
        <xdr:nvSpPr>
          <xdr:cNvPr id="16" name="角丸四角形 15"/>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令和７年（１月～１２月）の公的年金</a:t>
            </a:r>
            <a:r>
              <a:rPr kumimoji="1" lang="ja-JP" altLang="en-US" sz="1050" b="1">
                <a:solidFill>
                  <a:srgbClr val="FF0000"/>
                </a:solidFill>
              </a:rPr>
              <a:t>収入額</a:t>
            </a:r>
            <a:r>
              <a:rPr kumimoji="1" lang="ja-JP" altLang="en-US" sz="1050" b="1">
                <a:solidFill>
                  <a:sysClr val="windowText" lastClr="000000"/>
                </a:solidFill>
              </a:rPr>
              <a:t>（障害年金や遺族年金を除く）を入力してください。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世帯主は収入無しの場合も「０」を入力</a:t>
            </a:r>
            <a:endParaRPr lang="ja-JP" altLang="ja-JP" sz="1050">
              <a:solidFill>
                <a:srgbClr val="FF0000"/>
              </a:solidFill>
              <a:effectLst/>
            </a:endParaRPr>
          </a:p>
        </xdr:txBody>
      </xdr:sp>
    </xdr:grpSp>
    <xdr:clientData/>
  </xdr:twoCellAnchor>
  <xdr:twoCellAnchor>
    <xdr:from>
      <xdr:col>0</xdr:col>
      <xdr:colOff>219075</xdr:colOff>
      <xdr:row>29</xdr:row>
      <xdr:rowOff>19051</xdr:rowOff>
    </xdr:from>
    <xdr:to>
      <xdr:col>16</xdr:col>
      <xdr:colOff>647700</xdr:colOff>
      <xdr:row>33</xdr:row>
      <xdr:rowOff>104775</xdr:rowOff>
    </xdr:to>
    <xdr:grpSp>
      <xdr:nvGrpSpPr>
        <xdr:cNvPr id="17" name="グループ化 16"/>
        <xdr:cNvGrpSpPr/>
      </xdr:nvGrpSpPr>
      <xdr:grpSpPr>
        <a:xfrm>
          <a:off x="219075" y="6739891"/>
          <a:ext cx="7629525" cy="756284"/>
          <a:chOff x="219075" y="4257675"/>
          <a:chExt cx="8382000" cy="504825"/>
        </a:xfrm>
        <a:solidFill>
          <a:schemeClr val="accent5">
            <a:lumMod val="20000"/>
            <a:lumOff val="80000"/>
          </a:schemeClr>
        </a:solidFill>
      </xdr:grpSpPr>
      <xdr:sp macro="" textlink="">
        <xdr:nvSpPr>
          <xdr:cNvPr id="18" name="角丸四角形 1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⑤その他の</a:t>
            </a:r>
            <a:r>
              <a:rPr kumimoji="1" lang="ja-JP" altLang="en-US" sz="1600" b="1">
                <a:solidFill>
                  <a:srgbClr val="0070C0"/>
                </a:solidFill>
              </a:rPr>
              <a:t>所得</a:t>
            </a:r>
          </a:p>
        </xdr:txBody>
      </xdr:sp>
      <xdr:sp macro="" textlink="">
        <xdr:nvSpPr>
          <xdr:cNvPr id="19" name="角丸四角形 18"/>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令和７年（１月～１２月）の給与収入、公的年金収入以外の</a:t>
            </a:r>
            <a:r>
              <a:rPr kumimoji="1" lang="ja-JP" altLang="en-US" sz="1050" b="1">
                <a:solidFill>
                  <a:srgbClr val="0070C0"/>
                </a:solidFill>
              </a:rPr>
              <a:t>所得</a:t>
            </a:r>
            <a:r>
              <a:rPr kumimoji="1" lang="ja-JP" altLang="en-US" sz="1050" b="1">
                <a:solidFill>
                  <a:sysClr val="windowText" lastClr="000000"/>
                </a:solidFill>
              </a:rPr>
              <a:t>（収入－必要経費）の額を入力してください。</a:t>
            </a:r>
            <a:endParaRPr kumimoji="1" lang="en-US" altLang="ja-JP" sz="1050" b="1">
              <a:solidFill>
                <a:sysClr val="windowText" lastClr="000000"/>
              </a:solidFill>
            </a:endParaRPr>
          </a:p>
          <a:p>
            <a:pPr algn="l"/>
            <a:r>
              <a:rPr kumimoji="1" lang="ja-JP" altLang="en-US" sz="1050" b="1">
                <a:solidFill>
                  <a:sysClr val="windowText" lastClr="000000"/>
                </a:solidFill>
              </a:rPr>
              <a:t>ただし、退職所得は入力する必要はありません。</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a:t>
            </a:r>
            <a:r>
              <a:rPr kumimoji="1" lang="ja-JP" altLang="en-US" sz="1100" b="1">
                <a:solidFill>
                  <a:srgbClr val="FF0000"/>
                </a:solidFill>
                <a:effectLst/>
                <a:latin typeface="+mn-lt"/>
                <a:ea typeface="+mn-ea"/>
                <a:cs typeface="+mn-cs"/>
              </a:rPr>
              <a:t>所得</a:t>
            </a:r>
            <a:r>
              <a:rPr kumimoji="1" lang="ja-JP" altLang="ja-JP" sz="1100" b="1">
                <a:solidFill>
                  <a:srgbClr val="FF0000"/>
                </a:solidFill>
                <a:effectLst/>
                <a:latin typeface="+mn-lt"/>
                <a:ea typeface="+mn-ea"/>
                <a:cs typeface="+mn-cs"/>
              </a:rPr>
              <a:t>無しの場合も「０」を入力</a:t>
            </a:r>
            <a:endParaRPr lang="ja-JP" altLang="ja-JP" sz="1050">
              <a:solidFill>
                <a:srgbClr val="FF0000"/>
              </a:solidFill>
              <a:effectLst/>
            </a:endParaRPr>
          </a:p>
        </xdr:txBody>
      </xdr:sp>
    </xdr:grpSp>
    <xdr:clientData/>
  </xdr:twoCellAnchor>
  <xdr:twoCellAnchor>
    <xdr:from>
      <xdr:col>0</xdr:col>
      <xdr:colOff>219075</xdr:colOff>
      <xdr:row>34</xdr:row>
      <xdr:rowOff>47625</xdr:rowOff>
    </xdr:from>
    <xdr:to>
      <xdr:col>16</xdr:col>
      <xdr:colOff>647700</xdr:colOff>
      <xdr:row>38</xdr:row>
      <xdr:rowOff>66675</xdr:rowOff>
    </xdr:to>
    <xdr:grpSp>
      <xdr:nvGrpSpPr>
        <xdr:cNvPr id="20" name="グループ化 19"/>
        <xdr:cNvGrpSpPr/>
      </xdr:nvGrpSpPr>
      <xdr:grpSpPr>
        <a:xfrm>
          <a:off x="219075" y="7606665"/>
          <a:ext cx="7629525" cy="689610"/>
          <a:chOff x="219075" y="4257675"/>
          <a:chExt cx="8382000" cy="504825"/>
        </a:xfrm>
        <a:solidFill>
          <a:schemeClr val="accent4">
            <a:lumMod val="20000"/>
            <a:lumOff val="80000"/>
          </a:schemeClr>
        </a:solidFill>
      </xdr:grpSpPr>
      <xdr:sp macro="" textlink="">
        <xdr:nvSpPr>
          <xdr:cNvPr id="21" name="角丸四角形 20"/>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⑥確定申告</a:t>
            </a:r>
          </a:p>
        </xdr:txBody>
      </xdr:sp>
      <xdr:sp macro="" textlink="">
        <xdr:nvSpPr>
          <xdr:cNvPr id="22" name="角丸四角形 21"/>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確定申告で「給与所得と年金所得の双方を有する者に対する所得金額調整控除」を申告した方は「１」を選択してください。</a:t>
            </a:r>
            <a:endParaRPr kumimoji="1" lang="en-US" altLang="ja-JP" sz="1050" b="1">
              <a:solidFill>
                <a:sysClr val="windowText" lastClr="000000"/>
              </a:solidFill>
            </a:endParaRPr>
          </a:p>
        </xdr:txBody>
      </xdr:sp>
    </xdr:grpSp>
    <xdr:clientData/>
  </xdr:twoCellAnchor>
  <xdr:twoCellAnchor>
    <xdr:from>
      <xdr:col>0</xdr:col>
      <xdr:colOff>219075</xdr:colOff>
      <xdr:row>38</xdr:row>
      <xdr:rowOff>133350</xdr:rowOff>
    </xdr:from>
    <xdr:to>
      <xdr:col>16</xdr:col>
      <xdr:colOff>657225</xdr:colOff>
      <xdr:row>44</xdr:row>
      <xdr:rowOff>133350</xdr:rowOff>
    </xdr:to>
    <xdr:grpSp>
      <xdr:nvGrpSpPr>
        <xdr:cNvPr id="23" name="グループ化 22"/>
        <xdr:cNvGrpSpPr/>
      </xdr:nvGrpSpPr>
      <xdr:grpSpPr>
        <a:xfrm>
          <a:off x="219075" y="8362950"/>
          <a:ext cx="7639050" cy="1005840"/>
          <a:chOff x="219075" y="4257675"/>
          <a:chExt cx="8391525" cy="504825"/>
        </a:xfrm>
        <a:solidFill>
          <a:schemeClr val="accent4">
            <a:lumMod val="20000"/>
            <a:lumOff val="80000"/>
          </a:schemeClr>
        </a:solidFill>
      </xdr:grpSpPr>
      <xdr:sp macro="" textlink="">
        <xdr:nvSpPr>
          <xdr:cNvPr id="24" name="角丸四角形 23"/>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⑦</a:t>
            </a:r>
            <a:endParaRPr kumimoji="1" lang="en-US" altLang="ja-JP" sz="1600" b="1">
              <a:solidFill>
                <a:sysClr val="windowText" lastClr="000000"/>
              </a:solidFill>
            </a:endParaRPr>
          </a:p>
          <a:p>
            <a:pPr algn="ctr"/>
            <a:r>
              <a:rPr kumimoji="1" lang="ja-JP" altLang="en-US" sz="1400" b="1">
                <a:solidFill>
                  <a:sysClr val="windowText" lastClr="000000"/>
                </a:solidFill>
              </a:rPr>
              <a:t>非自発的</a:t>
            </a:r>
            <a:endParaRPr kumimoji="1" lang="en-US" altLang="ja-JP" sz="1400" b="1">
              <a:solidFill>
                <a:sysClr val="windowText" lastClr="000000"/>
              </a:solidFill>
            </a:endParaRPr>
          </a:p>
          <a:p>
            <a:pPr algn="ctr"/>
            <a:r>
              <a:rPr kumimoji="1" lang="ja-JP" altLang="en-US" sz="1400" b="1">
                <a:solidFill>
                  <a:sysClr val="windowText" lastClr="000000"/>
                </a:solidFill>
              </a:rPr>
              <a:t>失業者</a:t>
            </a:r>
          </a:p>
        </xdr:txBody>
      </xdr:sp>
      <xdr:sp macro="" textlink="">
        <xdr:nvSpPr>
          <xdr:cNvPr id="25" name="角丸四角形 24"/>
          <xdr:cNvSpPr/>
        </xdr:nvSpPr>
        <xdr:spPr>
          <a:xfrm>
            <a:off x="1809750"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６５歳未満で前年中に給与所得があり、かつ離職理由が倒産、解雇、雇い止めなどによる方は「１」を選択してください。</a:t>
            </a:r>
            <a:endParaRPr kumimoji="1" lang="en-US" altLang="ja-JP" sz="1050" b="1">
              <a:solidFill>
                <a:sysClr val="windowText" lastClr="000000"/>
              </a:solidFill>
            </a:endParaRPr>
          </a:p>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ハローワークから交付される雇用保険受給資格者証の離職理由が、</a:t>
            </a:r>
            <a:r>
              <a:rPr kumimoji="1" lang="ja-JP" altLang="en-US" sz="1000" b="1" u="sng">
                <a:solidFill>
                  <a:srgbClr val="FF0000"/>
                </a:solidFill>
                <a:latin typeface="+mn-ea"/>
                <a:ea typeface="+mn-ea"/>
              </a:rPr>
              <a:t>１１、１２、２１、２２、２３、３１、３２、３３、３４</a:t>
            </a:r>
            <a:r>
              <a:rPr kumimoji="1" lang="ja-JP" altLang="en-US" sz="1000" b="1">
                <a:solidFill>
                  <a:sysClr val="windowText" lastClr="000000"/>
                </a:solidFill>
                <a:latin typeface="+mn-ea"/>
                <a:ea typeface="+mn-ea"/>
              </a:rPr>
              <a:t>に該当する方が対象です。ただし、高年齢受給資格者および特例受給資格者は対象になりません。</a:t>
            </a:r>
            <a:endParaRPr kumimoji="1" lang="en-US" altLang="ja-JP" sz="1000" b="1">
              <a:solidFill>
                <a:sysClr val="windowText" lastClr="000000"/>
              </a:solidFill>
              <a:latin typeface="+mn-ea"/>
              <a:ea typeface="+mn-ea"/>
            </a:endParaRPr>
          </a:p>
        </xdr:txBody>
      </xdr:sp>
    </xdr:grpSp>
    <xdr:clientData/>
  </xdr:twoCellAnchor>
  <xdr:twoCellAnchor>
    <xdr:from>
      <xdr:col>0</xdr:col>
      <xdr:colOff>228600</xdr:colOff>
      <xdr:row>45</xdr:row>
      <xdr:rowOff>28567</xdr:rowOff>
    </xdr:from>
    <xdr:to>
      <xdr:col>16</xdr:col>
      <xdr:colOff>666750</xdr:colOff>
      <xdr:row>54</xdr:row>
      <xdr:rowOff>104775</xdr:rowOff>
    </xdr:to>
    <xdr:grpSp>
      <xdr:nvGrpSpPr>
        <xdr:cNvPr id="27" name="グループ化 26"/>
        <xdr:cNvGrpSpPr/>
      </xdr:nvGrpSpPr>
      <xdr:grpSpPr>
        <a:xfrm>
          <a:off x="228600" y="9431647"/>
          <a:ext cx="7639050" cy="1584968"/>
          <a:chOff x="219075" y="4257675"/>
          <a:chExt cx="8391525" cy="504826"/>
        </a:xfrm>
        <a:solidFill>
          <a:schemeClr val="accent4">
            <a:lumMod val="20000"/>
            <a:lumOff val="80000"/>
          </a:schemeClr>
        </a:solidFill>
      </xdr:grpSpPr>
      <xdr:sp macro="" textlink="">
        <xdr:nvSpPr>
          <xdr:cNvPr id="28" name="角丸四角形 2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⑧</a:t>
            </a:r>
          </a:p>
          <a:p>
            <a:pPr algn="ctr"/>
            <a:r>
              <a:rPr kumimoji="1" lang="ja-JP" altLang="en-US" sz="1500" b="1">
                <a:solidFill>
                  <a:sysClr val="windowText" lastClr="000000"/>
                </a:solidFill>
              </a:rPr>
              <a:t>子ども・特別障害者等を有する者等</a:t>
            </a:r>
          </a:p>
        </xdr:txBody>
      </xdr:sp>
      <xdr:sp macro="" textlink="">
        <xdr:nvSpPr>
          <xdr:cNvPr id="29" name="角丸四角形 28"/>
          <xdr:cNvSpPr/>
        </xdr:nvSpPr>
        <xdr:spPr>
          <a:xfrm>
            <a:off x="1809750" y="4257676"/>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給与等の収入金額が</a:t>
            </a:r>
            <a:r>
              <a:rPr kumimoji="1" lang="en-US" altLang="ja-JP" sz="1050" b="1">
                <a:solidFill>
                  <a:sysClr val="windowText" lastClr="000000"/>
                </a:solidFill>
              </a:rPr>
              <a:t>850</a:t>
            </a:r>
            <a:r>
              <a:rPr kumimoji="1" lang="ja-JP" altLang="en-US" sz="1050" b="1">
                <a:solidFill>
                  <a:sysClr val="windowText" lastClr="000000"/>
                </a:solidFill>
              </a:rPr>
              <a:t>万円を超える給与所得者で、下記のイ～ハのいずれかに該当する方（年末調整もしくは確定申告により「子ども・特別障害者等を有する者等の所得金額調整控除」を申告した方）は「１」を選択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適用対象者</a:t>
            </a:r>
            <a:r>
              <a:rPr kumimoji="1" lang="en-US" altLang="ja-JP" sz="1050" b="1">
                <a:solidFill>
                  <a:sysClr val="windowText" lastClr="000000"/>
                </a:solidFill>
              </a:rPr>
              <a:t>】</a:t>
            </a:r>
            <a:endParaRPr kumimoji="1" lang="en-US" altLang="ja-JP" sz="1000" b="1">
              <a:solidFill>
                <a:srgbClr val="FF0000"/>
              </a:solidFill>
            </a:endParaRPr>
          </a:p>
          <a:p>
            <a:pPr algn="l"/>
            <a:r>
              <a:rPr kumimoji="1" lang="ja-JP" altLang="en-US" sz="1050" b="1">
                <a:solidFill>
                  <a:sysClr val="windowText" lastClr="000000"/>
                </a:solidFill>
              </a:rPr>
              <a:t>イ　本人が特別障害者に該当する者</a:t>
            </a:r>
          </a:p>
          <a:p>
            <a:pPr algn="l"/>
            <a:r>
              <a:rPr kumimoji="1" lang="ja-JP" altLang="en-US" sz="1050" b="1">
                <a:solidFill>
                  <a:sysClr val="windowText" lastClr="000000"/>
                </a:solidFill>
              </a:rPr>
              <a:t>ロ　年齢</a:t>
            </a:r>
            <a:r>
              <a:rPr kumimoji="1" lang="en-US" altLang="ja-JP" sz="1050" b="1">
                <a:solidFill>
                  <a:sysClr val="windowText" lastClr="000000"/>
                </a:solidFill>
              </a:rPr>
              <a:t>23</a:t>
            </a:r>
            <a:r>
              <a:rPr kumimoji="1" lang="ja-JP" altLang="en-US" sz="1050" b="1">
                <a:solidFill>
                  <a:sysClr val="windowText" lastClr="000000"/>
                </a:solidFill>
              </a:rPr>
              <a:t>歳未満の扶養親族を有する者</a:t>
            </a:r>
          </a:p>
          <a:p>
            <a:pPr algn="l"/>
            <a:r>
              <a:rPr kumimoji="1" lang="ja-JP" altLang="en-US" sz="1050" b="1">
                <a:solidFill>
                  <a:sysClr val="windowText" lastClr="000000"/>
                </a:solidFill>
              </a:rPr>
              <a:t>ハ　特別障害者である同一生計配偶者又は扶養親族を有する者</a:t>
            </a:r>
          </a:p>
          <a:p>
            <a:pPr algn="l"/>
            <a:endParaRPr kumimoji="1" lang="en-US" altLang="ja-JP" sz="1050" b="1">
              <a:solidFill>
                <a:sysClr val="windowText" lastClr="000000"/>
              </a:solidFill>
            </a:endParaRPr>
          </a:p>
        </xdr:txBody>
      </xdr:sp>
    </xdr:grpSp>
    <xdr:clientData/>
  </xdr:twoCellAnchor>
  <xdr:twoCellAnchor>
    <xdr:from>
      <xdr:col>0</xdr:col>
      <xdr:colOff>238124</xdr:colOff>
      <xdr:row>55</xdr:row>
      <xdr:rowOff>38100</xdr:rowOff>
    </xdr:from>
    <xdr:to>
      <xdr:col>16</xdr:col>
      <xdr:colOff>657224</xdr:colOff>
      <xdr:row>77</xdr:row>
      <xdr:rowOff>114300</xdr:rowOff>
    </xdr:to>
    <xdr:sp macro="" textlink="">
      <xdr:nvSpPr>
        <xdr:cNvPr id="31" name="角丸四角形 30"/>
        <xdr:cNvSpPr/>
      </xdr:nvSpPr>
      <xdr:spPr>
        <a:xfrm>
          <a:off x="238124" y="11306175"/>
          <a:ext cx="8439150" cy="38481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rgbClr val="FF0000"/>
              </a:solidFill>
              <a:latin typeface="HGS創英角ｺﾞｼｯｸUB" panose="020B0900000000000000" pitchFamily="50" charset="-128"/>
              <a:ea typeface="HGS創英角ｺﾞｼｯｸUB" panose="020B0900000000000000" pitchFamily="50" charset="-128"/>
            </a:rPr>
            <a:t>注意事項</a:t>
          </a:r>
          <a:endParaRPr kumimoji="1" lang="en-US" altLang="ja-JP" sz="1400" b="1" u="sng">
            <a:solidFill>
              <a:srgbClr val="FF0000"/>
            </a:solidFill>
            <a:latin typeface="HGS創英角ｺﾞｼｯｸUB" panose="020B0900000000000000" pitchFamily="50" charset="-128"/>
            <a:ea typeface="HGS創英角ｺﾞｼｯｸUB" panose="020B0900000000000000" pitchFamily="50" charset="-128"/>
          </a:endParaRPr>
        </a:p>
        <a:p>
          <a:pPr algn="l"/>
          <a:r>
            <a:rPr kumimoji="1" lang="en-US" altLang="ja-JP" sz="1200" b="1">
              <a:solidFill>
                <a:srgbClr val="0070C0"/>
              </a:solidFill>
            </a:rPr>
            <a:t>※</a:t>
          </a:r>
          <a:r>
            <a:rPr kumimoji="1" lang="ja-JP" altLang="en-US" sz="1200" b="1">
              <a:solidFill>
                <a:srgbClr val="0070C0"/>
              </a:solidFill>
            </a:rPr>
            <a:t>住民票上の世帯主について、加入しない場合も必ず①～⑤の全てに入力および選択をお願いします。</a:t>
          </a:r>
          <a:endParaRPr kumimoji="1" lang="en-US" altLang="ja-JP" sz="1200" b="1">
            <a:solidFill>
              <a:srgbClr val="0070C0"/>
            </a:solidFill>
          </a:endParaRPr>
        </a:p>
        <a:p>
          <a:pPr algn="l"/>
          <a:r>
            <a:rPr kumimoji="1" lang="en-US" altLang="ja-JP" sz="1200" b="1">
              <a:solidFill>
                <a:srgbClr val="0070C0"/>
              </a:solidFill>
            </a:rPr>
            <a:t>※</a:t>
          </a:r>
          <a:r>
            <a:rPr kumimoji="1" lang="ja-JP" altLang="en-US" sz="1200" b="1">
              <a:solidFill>
                <a:srgbClr val="0070C0"/>
              </a:solidFill>
            </a:rPr>
            <a:t>１カ月あたりの金額と、実際の１期あたりの保険税額は異なります。</a:t>
          </a:r>
          <a:endParaRPr kumimoji="1" lang="en-US" altLang="ja-JP" sz="1200" b="1">
            <a:solidFill>
              <a:srgbClr val="0070C0"/>
            </a:solidFill>
          </a:endParaRPr>
        </a:p>
        <a:p>
          <a:pPr algn="l"/>
          <a:r>
            <a:rPr kumimoji="1" lang="ja-JP" altLang="en-US" sz="1100" b="1" u="sng" kern="0" baseline="0">
              <a:solidFill>
                <a:sysClr val="windowText" lastClr="000000"/>
              </a:solidFill>
              <a:latin typeface="+mn-ea"/>
              <a:ea typeface="+mn-ea"/>
            </a:rPr>
            <a:t>なお、下記のいずれかの項目に該当する場合は、このシートでは正しく試算ができません。</a:t>
          </a:r>
          <a:endParaRPr kumimoji="1" lang="en-US" altLang="ja-JP" sz="1100" b="1" u="sng" kern="0" baseline="0">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・年度の途中に加入者の所得や加入人数が変わる場合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・年度の途中に加入者が４０歳に到達し、介護保険第２号被保険者となる場合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・年度の途中に加入者が６５歳に到達し、介護保険第２号被保険者でなくなる（介護保険第１号被保険者となる）場合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・年度の途中に加入者が後期高齢者医療制度に加入し、残った国民健康保険の加入者が</a:t>
          </a:r>
          <a:r>
            <a:rPr kumimoji="1" lang="en-US" altLang="ja-JP" sz="1050" b="1">
              <a:solidFill>
                <a:sysClr val="windowText" lastClr="000000"/>
              </a:solidFill>
              <a:latin typeface="+mn-ea"/>
              <a:ea typeface="+mn-ea"/>
            </a:rPr>
            <a:t>1</a:t>
          </a:r>
          <a:r>
            <a:rPr kumimoji="1" lang="ja-JP" altLang="en-US" sz="1050" b="1">
              <a:solidFill>
                <a:sysClr val="windowText" lastClr="000000"/>
              </a:solidFill>
              <a:latin typeface="+mn-ea"/>
              <a:ea typeface="+mn-ea"/>
            </a:rPr>
            <a:t>人となる場合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・年度途中から非自発的失業による軽減を適用する場合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・専従者給与がある場合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・専従者控除を必要経費に算入している場合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・総所得金額の他に分離課税所得（土地、株式等の譲渡所得等）がある場合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・繰越控除が適用されている場合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・保険税の減免制度が適用される場合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・世帯内に特定同一世帯所属者（旧国保被保険者）が属する場合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・旧被扶養者軽減制度が適用される場合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・所得の申告（簡易申告を含む）をしていない場合</a:t>
          </a:r>
          <a:endParaRPr kumimoji="1" lang="en-US" altLang="ja-JP" sz="105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36195</xdr:colOff>
      <xdr:row>57</xdr:row>
      <xdr:rowOff>57150</xdr:rowOff>
    </xdr:from>
    <xdr:to>
      <xdr:col>14</xdr:col>
      <xdr:colOff>83820</xdr:colOff>
      <xdr:row>66</xdr:row>
      <xdr:rowOff>142875</xdr:rowOff>
    </xdr:to>
    <xdr:sp macro="" textlink="">
      <xdr:nvSpPr>
        <xdr:cNvPr id="9217" name="Rectangle 1"/>
        <xdr:cNvSpPr>
          <a:spLocks noChangeArrowheads="1"/>
        </xdr:cNvSpPr>
      </xdr:nvSpPr>
      <xdr:spPr bwMode="auto">
        <a:xfrm>
          <a:off x="424815" y="10123170"/>
          <a:ext cx="3065145" cy="1929765"/>
        </a:xfrm>
        <a:prstGeom prst="rect">
          <a:avLst/>
        </a:prstGeom>
        <a:solidFill>
          <a:srgbClr val="FFFFFF"/>
        </a:solidFill>
        <a:ln w="3175">
          <a:solidFill>
            <a:srgbClr val="000000"/>
          </a:solidFill>
          <a:miter lim="800000"/>
          <a:headEnd/>
          <a:tailEnd/>
        </a:ln>
      </xdr:spPr>
      <xdr:txBody>
        <a:bodyPr vertOverflow="clip" wrap="square" lIns="72000" tIns="54000" rIns="72000" bIns="54000" anchor="t" upright="1"/>
        <a:lstStyle/>
        <a:p>
          <a:pPr algn="l" rtl="0">
            <a:defRPr sz="1000"/>
          </a:pPr>
          <a:r>
            <a:rPr lang="ja-JP" altLang="en-US" sz="950" b="0" i="0" u="sng" strike="noStrike" baseline="0">
              <a:solidFill>
                <a:srgbClr val="000000"/>
              </a:solidFill>
              <a:latin typeface="ＭＳ Ｐゴシック"/>
              <a:ea typeface="ＭＳ Ｐゴシック"/>
            </a:rPr>
            <a:t>≪参考≫ 職場の健康保険制度の継続（任意継続制度）</a:t>
          </a:r>
        </a:p>
        <a:p>
          <a:pPr algn="l" rtl="0">
            <a:defRPr sz="1000"/>
          </a:pPr>
          <a:r>
            <a:rPr lang="ja-JP" altLang="en-US" sz="950" b="0" i="0" u="none" strike="noStrike" baseline="0">
              <a:solidFill>
                <a:srgbClr val="000000"/>
              </a:solidFill>
              <a:latin typeface="ＭＳ Ｐゴシック"/>
              <a:ea typeface="ＭＳ Ｐゴシック"/>
            </a:rPr>
            <a:t>　退職等により、職場の健康保険制度の資格を喪失した場合でも、一定の加入期間があれば、職場で加入していた健康保険制度に引続き加入することができます。保険料、手続き、加入期間等は健康保険制度によって異なりますので、在職時の事業所または、加入していた健康保険組合（健康保険協会）等にお問い合わせください。国民健康保険に加入した場合と比べて金額が低い場合があります。</a:t>
          </a:r>
        </a:p>
        <a:p>
          <a:pPr algn="l" rtl="0">
            <a:lnSpc>
              <a:spcPts val="1100"/>
            </a:lnSpc>
            <a:defRPr sz="1000"/>
          </a:pPr>
          <a:endParaRPr lang="ja-JP" altLang="en-US" sz="950" b="0" i="0" u="none" strike="noStrike" baseline="0">
            <a:solidFill>
              <a:srgbClr val="000000"/>
            </a:solidFill>
            <a:latin typeface="ＭＳ Ｐゴシック"/>
            <a:ea typeface="ＭＳ Ｐゴシック"/>
          </a:endParaRPr>
        </a:p>
        <a:p>
          <a:pPr algn="l" rtl="0">
            <a:lnSpc>
              <a:spcPts val="1100"/>
            </a:lnSpc>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注</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任期継続は、退職後</a:t>
          </a:r>
          <a:r>
            <a:rPr lang="en-US" altLang="ja-JP" sz="950" b="0" i="0" u="none" strike="noStrike" baseline="0">
              <a:solidFill>
                <a:srgbClr val="000000"/>
              </a:solidFill>
              <a:latin typeface="ＭＳ Ｐゴシック"/>
              <a:ea typeface="ＭＳ Ｐゴシック"/>
            </a:rPr>
            <a:t>20</a:t>
          </a:r>
          <a:r>
            <a:rPr lang="ja-JP" altLang="en-US" sz="950" b="0" i="0" u="none" strike="noStrike" baseline="0">
              <a:solidFill>
                <a:srgbClr val="000000"/>
              </a:solidFill>
              <a:latin typeface="ＭＳ Ｐゴシック"/>
              <a:ea typeface="ＭＳ Ｐゴシック"/>
            </a:rPr>
            <a:t>日以内に手続きが必要です。</a:t>
          </a:r>
        </a:p>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参</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健保協会</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兵庫支部</a:t>
          </a:r>
          <a:r>
            <a:rPr lang="en-US" altLang="ja-JP" sz="950" b="0" i="0" u="none" strike="noStrike" baseline="0">
              <a:solidFill>
                <a:srgbClr val="000000"/>
              </a:solidFill>
              <a:latin typeface="ＭＳ Ｐゴシック"/>
              <a:ea typeface="ＭＳ Ｐゴシック"/>
            </a:rPr>
            <a:t>)⇒℡078-252-8701</a:t>
          </a:r>
        </a:p>
        <a:p>
          <a:pPr algn="l" rtl="0">
            <a:lnSpc>
              <a:spcPts val="1000"/>
            </a:lnSpc>
            <a:defRPr sz="1000"/>
          </a:pPr>
          <a:r>
            <a:rPr lang="ja-JP" altLang="en-US" sz="950" b="0" i="0" u="none" strike="noStrike" baseline="0">
              <a:solidFill>
                <a:srgbClr val="000000"/>
              </a:solidFill>
              <a:latin typeface="ＭＳ Ｐゴシック"/>
              <a:ea typeface="ＭＳ Ｐゴシック"/>
            </a:rPr>
            <a:t>　　　　神戸市中央区御幸通</a:t>
          </a:r>
          <a:r>
            <a:rPr lang="en-US" altLang="ja-JP" sz="950" b="0" i="0" u="none" strike="noStrike" baseline="0">
              <a:solidFill>
                <a:srgbClr val="000000"/>
              </a:solidFill>
              <a:latin typeface="ＭＳ Ｐゴシック"/>
              <a:ea typeface="ＭＳ Ｐゴシック"/>
            </a:rPr>
            <a:t>6-1-12</a:t>
          </a:r>
          <a:r>
            <a:rPr lang="ja-JP" altLang="en-US" sz="950" b="0" i="0" u="none" strike="noStrike" baseline="0">
              <a:solidFill>
                <a:srgbClr val="000000"/>
              </a:solidFill>
              <a:latin typeface="ＭＳ Ｐゴシック"/>
              <a:ea typeface="ＭＳ Ｐゴシック"/>
            </a:rPr>
            <a:t>三宮ビル東館</a:t>
          </a:r>
          <a:r>
            <a:rPr lang="en-US" altLang="ja-JP" sz="950" b="0" i="0" u="none" strike="noStrike" baseline="0">
              <a:solidFill>
                <a:srgbClr val="000000"/>
              </a:solidFill>
              <a:latin typeface="ＭＳ Ｐゴシック"/>
              <a:ea typeface="ＭＳ Ｐゴシック"/>
            </a:rPr>
            <a:t>2</a:t>
          </a:r>
          <a:r>
            <a:rPr lang="ja-JP" altLang="en-US" sz="950" b="0" i="0" u="none" strike="noStrike" baseline="0">
              <a:solidFill>
                <a:srgbClr val="000000"/>
              </a:solidFill>
              <a:latin typeface="ＭＳ Ｐゴシック"/>
              <a:ea typeface="ＭＳ Ｐゴシック"/>
            </a:rPr>
            <a:t>階</a:t>
          </a:r>
        </a:p>
      </xdr:txBody>
    </xdr:sp>
    <xdr:clientData/>
  </xdr:twoCellAnchor>
  <mc:AlternateContent xmlns:mc="http://schemas.openxmlformats.org/markup-compatibility/2006">
    <mc:Choice xmlns:a14="http://schemas.microsoft.com/office/drawing/2010/main" Requires="a14">
      <xdr:twoCellAnchor>
        <xdr:from>
          <xdr:col>29</xdr:col>
          <xdr:colOff>0</xdr:colOff>
          <xdr:row>4</xdr:row>
          <xdr:rowOff>144780</xdr:rowOff>
        </xdr:from>
        <xdr:to>
          <xdr:col>38</xdr:col>
          <xdr:colOff>152400</xdr:colOff>
          <xdr:row>6</xdr:row>
          <xdr:rowOff>45720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36576" tIns="22860" rIns="0" bIns="22860" anchor="ctr" upright="1"/>
            <a:lstStyle/>
            <a:p>
              <a:pPr algn="l" rtl="0">
                <a:defRPr sz="1000"/>
              </a:pPr>
              <a:r>
                <a:rPr lang="ja-JP" altLang="en-US" sz="1100" b="1" i="0" u="none" strike="noStrike" baseline="0">
                  <a:solidFill>
                    <a:srgbClr val="FF0000"/>
                  </a:solidFill>
                  <a:latin typeface="HGS創英角ｺﾞｼｯｸUB"/>
                  <a:ea typeface="HGS創英角ｺﾞｼｯｸUB"/>
                </a:rPr>
                <a:t> ○</a:t>
              </a:r>
              <a:r>
                <a:rPr lang="ja-JP" altLang="en-US" sz="1100" b="0" i="0" u="none" strike="noStrike" baseline="0">
                  <a:solidFill>
                    <a:srgbClr val="000000"/>
                  </a:solidFill>
                  <a:latin typeface="HGS創英角ｺﾞｼｯｸUB"/>
                  <a:ea typeface="HGS創英角ｺﾞｼｯｸUB"/>
                </a:rPr>
                <a:t>「加入者の収入等」を印刷する</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6</xdr:row>
          <xdr:rowOff>160020</xdr:rowOff>
        </xdr:from>
        <xdr:to>
          <xdr:col>38</xdr:col>
          <xdr:colOff>190500</xdr:colOff>
          <xdr:row>9</xdr:row>
          <xdr:rowOff>45720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36576" tIns="22860" rIns="0" bIns="22860" anchor="ctr" upright="1"/>
            <a:lstStyle/>
            <a:p>
              <a:pPr algn="l" rtl="0">
                <a:defRPr sz="1000"/>
              </a:pPr>
              <a:r>
                <a:rPr lang="ja-JP" altLang="en-US" sz="1100" b="1" i="0" u="none" strike="noStrike" baseline="0">
                  <a:solidFill>
                    <a:srgbClr val="FF0000"/>
                  </a:solidFill>
                  <a:latin typeface="HGS創英角ｺﾞｼｯｸUB"/>
                  <a:ea typeface="HGS創英角ｺﾞｼｯｸUB"/>
                </a:rPr>
                <a:t> ×</a:t>
              </a:r>
              <a:r>
                <a:rPr lang="ja-JP" altLang="en-US" sz="1100" b="0" i="0" u="none" strike="noStrike" baseline="0">
                  <a:solidFill>
                    <a:srgbClr val="000000"/>
                  </a:solidFill>
                  <a:latin typeface="HGS創英角ｺﾞｼｯｸUB"/>
                  <a:ea typeface="HGS創英角ｺﾞｼｯｸUB"/>
                </a:rPr>
                <a:t>「加入者の収入等」を印刷しない</a:t>
              </a:r>
            </a:p>
          </xdr:txBody>
        </xdr:sp>
        <xdr:clientData fPrintsWithSheet="0"/>
      </xdr:twoCellAnchor>
    </mc:Choice>
    <mc:Fallback/>
  </mc:AlternateContent>
  <xdr:twoCellAnchor>
    <xdr:from>
      <xdr:col>14</xdr:col>
      <xdr:colOff>128643</xdr:colOff>
      <xdr:row>57</xdr:row>
      <xdr:rowOff>44823</xdr:rowOff>
    </xdr:from>
    <xdr:to>
      <xdr:col>27</xdr:col>
      <xdr:colOff>315109</xdr:colOff>
      <xdr:row>66</xdr:row>
      <xdr:rowOff>156882</xdr:rowOff>
    </xdr:to>
    <xdr:sp macro="" textlink="">
      <xdr:nvSpPr>
        <xdr:cNvPr id="6" name="AutoShape 2"/>
        <xdr:cNvSpPr>
          <a:spLocks noChangeArrowheads="1"/>
        </xdr:cNvSpPr>
      </xdr:nvSpPr>
      <xdr:spPr bwMode="auto">
        <a:xfrm>
          <a:off x="3534783" y="10110843"/>
          <a:ext cx="3531646" cy="1956099"/>
        </a:xfrm>
        <a:prstGeom prst="roundRect">
          <a:avLst>
            <a:gd name="adj" fmla="val 4731"/>
          </a:avLst>
        </a:prstGeom>
        <a:solidFill>
          <a:srgbClr val="FFFFFF"/>
        </a:solidFill>
        <a:ln w="6350">
          <a:solidFill>
            <a:srgbClr val="000000"/>
          </a:solidFill>
          <a:round/>
          <a:headEnd/>
          <a:tailEnd/>
        </a:ln>
      </xdr:spPr>
      <xdr:txBody>
        <a:bodyPr vertOverflow="clip" wrap="square" lIns="72000" tIns="72000" rIns="72000" bIns="0" anchor="t" upright="1"/>
        <a:lstStyle/>
        <a:p>
          <a:pPr algn="l" rtl="0">
            <a:lnSpc>
              <a:spcPts val="1100"/>
            </a:lnSpc>
            <a:defRPr sz="1000"/>
          </a:pPr>
          <a:r>
            <a:rPr lang="ja-JP" altLang="en-US" sz="950" b="0" i="0" u="sng" strike="noStrike" baseline="0">
              <a:solidFill>
                <a:srgbClr val="000000"/>
              </a:solidFill>
              <a:latin typeface="ＭＳ ゴシック"/>
              <a:ea typeface="ＭＳ ゴシック"/>
            </a:rPr>
            <a:t>≪国民健康保険 加入手続きに必要なもの≫</a:t>
          </a:r>
        </a:p>
        <a:p>
          <a:pPr algn="l" rtl="0">
            <a:lnSpc>
              <a:spcPts val="1100"/>
            </a:lnSpc>
            <a:defRPr sz="1000"/>
          </a:pPr>
          <a:r>
            <a:rPr lang="ja-JP" altLang="en-US" sz="950" b="0" i="0" u="none" strike="noStrike" baseline="0">
              <a:solidFill>
                <a:srgbClr val="000000"/>
              </a:solidFill>
              <a:latin typeface="ＭＳ ゴシック"/>
              <a:ea typeface="ＭＳ ゴシック"/>
            </a:rPr>
            <a:t> ● </a:t>
          </a:r>
          <a:r>
            <a:rPr lang="ja-JP" altLang="en-US" sz="950" b="1" i="0" u="none" strike="noStrike" baseline="0">
              <a:solidFill>
                <a:srgbClr val="000000"/>
              </a:solidFill>
              <a:latin typeface="ＭＳ ゴシック"/>
              <a:ea typeface="ＭＳ ゴシック"/>
            </a:rPr>
            <a:t>前の</a:t>
          </a:r>
          <a:r>
            <a:rPr lang="ja-JP" altLang="ja-JP" sz="1000" b="1" i="0" u="none" baseline="0">
              <a:effectLst/>
              <a:latin typeface="+mn-lt"/>
              <a:ea typeface="+mn-ea"/>
              <a:cs typeface="+mn-cs"/>
            </a:rPr>
            <a:t>健康保険</a:t>
          </a:r>
          <a:r>
            <a:rPr lang="ja-JP" altLang="en-US" sz="950" b="0" i="0" u="none" strike="noStrike" baseline="0">
              <a:solidFill>
                <a:srgbClr val="000000"/>
              </a:solidFill>
              <a:latin typeface="ＭＳ ゴシック"/>
              <a:ea typeface="ＭＳ ゴシック"/>
            </a:rPr>
            <a:t>の資格喪失証明書</a:t>
          </a:r>
        </a:p>
        <a:p>
          <a:pPr algn="l" rtl="0">
            <a:lnSpc>
              <a:spcPts val="1100"/>
            </a:lnSpc>
            <a:defRPr sz="1000"/>
          </a:pPr>
          <a:r>
            <a:rPr lang="ja-JP" altLang="en-US" sz="950" b="0" i="0" u="none" strike="noStrike" baseline="0">
              <a:solidFill>
                <a:srgbClr val="000000"/>
              </a:solidFill>
              <a:latin typeface="ＭＳ ゴシック"/>
              <a:ea typeface="ＭＳ ゴシック"/>
            </a:rPr>
            <a:t> ● 免許証等の本人確認ができるもの（＊））</a:t>
          </a:r>
        </a:p>
        <a:p>
          <a:pPr algn="l" rtl="0">
            <a:lnSpc>
              <a:spcPts val="1100"/>
            </a:lnSpc>
            <a:defRPr sz="1000"/>
          </a:pPr>
          <a:r>
            <a:rPr lang="ja-JP" altLang="en-US" sz="950" b="0" i="0" u="none" strike="noStrike" baseline="0">
              <a:solidFill>
                <a:srgbClr val="000000"/>
              </a:solidFill>
              <a:latin typeface="ＭＳ ゴシック"/>
              <a:ea typeface="ＭＳ ゴシック"/>
            </a:rPr>
            <a:t> ○ 母子･乳幼児･障害者等の医療受給者証（該当者のみ）</a:t>
          </a:r>
        </a:p>
        <a:p>
          <a:pPr algn="l" rtl="0">
            <a:lnSpc>
              <a:spcPts val="1100"/>
            </a:lnSpc>
            <a:defRPr sz="1000"/>
          </a:pPr>
          <a:r>
            <a:rPr lang="ja-JP" altLang="en-US" sz="950" b="0" i="0" u="none" strike="noStrike" baseline="0">
              <a:solidFill>
                <a:srgbClr val="000000"/>
              </a:solidFill>
              <a:latin typeface="ＭＳ ゴシック"/>
              <a:ea typeface="ＭＳ ゴシック"/>
            </a:rPr>
            <a:t> △ 年金手帳（国民年金の加入手続きをされる方のみ）</a:t>
          </a:r>
        </a:p>
        <a:p>
          <a:pPr algn="l" rtl="0">
            <a:lnSpc>
              <a:spcPts val="1100"/>
            </a:lnSpc>
            <a:defRPr sz="1000"/>
          </a:pPr>
          <a:endParaRPr lang="ja-JP" altLang="en-US" sz="950" b="0" i="0" u="none" strike="noStrike" baseline="0">
            <a:solidFill>
              <a:srgbClr val="000000"/>
            </a:solidFill>
            <a:latin typeface="ＭＳ ゴシック"/>
            <a:ea typeface="ＭＳ ゴシック"/>
          </a:endParaRPr>
        </a:p>
        <a:p>
          <a:pPr algn="l" rtl="0">
            <a:lnSpc>
              <a:spcPts val="1100"/>
            </a:lnSpc>
            <a:defRPr sz="1000"/>
          </a:pPr>
          <a:r>
            <a:rPr lang="ja-JP" altLang="en-US" sz="950" b="0" i="0" u="none" strike="noStrike" baseline="0">
              <a:solidFill>
                <a:srgbClr val="000000"/>
              </a:solidFill>
              <a:latin typeface="ＭＳ ゴシック"/>
              <a:ea typeface="ＭＳ ゴシック"/>
            </a:rPr>
            <a:t>（＊）については、窓口で手続きされる方の物が必要です。</a:t>
          </a:r>
        </a:p>
        <a:p>
          <a:pPr algn="l" rtl="0">
            <a:lnSpc>
              <a:spcPts val="1000"/>
            </a:lnSpc>
            <a:defRPr sz="1000"/>
          </a:pPr>
          <a:r>
            <a:rPr lang="ja-JP" altLang="en-US" sz="950" b="0" i="0" u="none" strike="noStrike" baseline="0">
              <a:solidFill>
                <a:srgbClr val="000000"/>
              </a:solidFill>
              <a:latin typeface="ＭＳ ゴシック"/>
              <a:ea typeface="ＭＳ ゴシック"/>
            </a:rPr>
            <a:t>　※ 同世帯の方であれば、お手続き可能です。</a:t>
          </a:r>
        </a:p>
        <a:p>
          <a:pPr algn="l" rtl="0">
            <a:lnSpc>
              <a:spcPts val="1100"/>
            </a:lnSpc>
            <a:defRPr sz="1000"/>
          </a:pPr>
          <a:r>
            <a:rPr lang="ja-JP" altLang="en-US" sz="950" b="0" i="0" u="none" strike="noStrike" baseline="0">
              <a:solidFill>
                <a:srgbClr val="000000"/>
              </a:solidFill>
              <a:latin typeface="ＭＳ ゴシック"/>
              <a:ea typeface="ＭＳ ゴシック"/>
            </a:rPr>
            <a:t>　※ 別世帯の方の場合は、委任状が必要です。</a:t>
          </a:r>
        </a:p>
        <a:p>
          <a:pPr algn="l" rtl="0">
            <a:lnSpc>
              <a:spcPts val="1000"/>
            </a:lnSpc>
            <a:defRPr sz="1000"/>
          </a:pPr>
          <a:r>
            <a:rPr lang="ja-JP" altLang="en-US" sz="950" b="0" i="0" u="none" strike="noStrike" baseline="0">
              <a:solidFill>
                <a:srgbClr val="000000"/>
              </a:solidFill>
              <a:latin typeface="ＭＳ ゴシック"/>
              <a:ea typeface="ＭＳ ゴシック"/>
            </a:rPr>
            <a:t>　 　また、保険証は郵送となります。</a:t>
          </a:r>
        </a:p>
        <a:p>
          <a:pPr algn="l" rtl="0">
            <a:lnSpc>
              <a:spcPts val="1100"/>
            </a:lnSpc>
            <a:defRPr sz="1000"/>
          </a:pPr>
          <a:r>
            <a:rPr lang="ja-JP" altLang="en-US" sz="950" b="0" i="0" u="none" strike="noStrike" baseline="0">
              <a:solidFill>
                <a:srgbClr val="000000"/>
              </a:solidFill>
              <a:latin typeface="ＭＳ ゴシック"/>
              <a:ea typeface="ＭＳ ゴシック"/>
            </a:rPr>
            <a:t>　※ 前の保険の</a:t>
          </a:r>
          <a:r>
            <a:rPr lang="ja-JP" altLang="en-US" sz="950" b="1" i="0" u="sng" strike="noStrike" baseline="0">
              <a:solidFill>
                <a:srgbClr val="000000"/>
              </a:solidFill>
              <a:latin typeface="ＭＳ ゴシック"/>
              <a:ea typeface="ＭＳ ゴシック"/>
            </a:rPr>
            <a:t>資格喪失日以降</a:t>
          </a:r>
          <a:r>
            <a:rPr lang="ja-JP" altLang="en-US" sz="950" b="0" i="0" u="none" strike="noStrike" baseline="0">
              <a:solidFill>
                <a:srgbClr val="000000"/>
              </a:solidFill>
              <a:latin typeface="ＭＳ ゴシック"/>
              <a:ea typeface="ＭＳ ゴシック"/>
            </a:rPr>
            <a:t>からお手続き可能です。</a:t>
          </a:r>
        </a:p>
        <a:p>
          <a:pPr algn="l" rtl="0">
            <a:lnSpc>
              <a:spcPts val="900"/>
            </a:lnSpc>
            <a:defRPr sz="1000"/>
          </a:pPr>
          <a:endParaRPr lang="ja-JP" altLang="en-US" sz="95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2</xdr:row>
          <xdr:rowOff>45720</xdr:rowOff>
        </xdr:from>
        <xdr:to>
          <xdr:col>1</xdr:col>
          <xdr:colOff>152400</xdr:colOff>
          <xdr:row>3</xdr:row>
          <xdr:rowOff>198120</xdr:rowOff>
        </xdr:to>
        <xdr:sp macro="" textlink="">
          <xdr:nvSpPr>
            <xdr:cNvPr id="7174" name="Button 6" hidden="1">
              <a:extLst>
                <a:ext uri="{63B3BB69-23CF-44E3-9099-C40C66FF867C}">
                  <a14:compatExt spid="_x0000_s7174"/>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000" b="1" i="0" u="none" strike="noStrike" baseline="0">
                  <a:solidFill>
                    <a:srgbClr val="800080"/>
                  </a:solidFill>
                  <a:latin typeface="HG創英角ﾎﾟｯﾌﾟ体"/>
                  <a:ea typeface="HG創英角ﾎﾟｯﾌﾟ体"/>
                </a:rPr>
                <a:t>入力</a:t>
              </a:r>
            </a:p>
            <a:p>
              <a:pPr algn="ctr" rtl="0">
                <a:defRPr sz="1000"/>
              </a:pPr>
              <a:r>
                <a:rPr lang="ja-JP" altLang="en-US" sz="1000" b="1" i="0" u="none" strike="noStrike" baseline="0">
                  <a:solidFill>
                    <a:srgbClr val="800080"/>
                  </a:solidFill>
                  <a:latin typeface="HG創英角ﾎﾟｯﾌﾟ体"/>
                  <a:ea typeface="HG創英角ﾎﾟｯﾌﾟ体"/>
                </a:rPr>
                <a:t>クリア</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W67"/>
  <sheetViews>
    <sheetView showGridLines="0" showRowColHeaders="0" view="pageBreakPreview" zoomScaleNormal="100" zoomScaleSheetLayoutView="100" workbookViewId="0">
      <selection activeCell="D4" sqref="D4"/>
    </sheetView>
  </sheetViews>
  <sheetFormatPr defaultColWidth="9" defaultRowHeight="13.2"/>
  <cols>
    <col min="1" max="1" width="3.77734375" style="273" bestFit="1" customWidth="1"/>
    <col min="2" max="2" width="7.44140625" style="273" customWidth="1"/>
    <col min="3" max="3" width="4" style="273" bestFit="1" customWidth="1"/>
    <col min="4" max="4" width="9.21875" style="273" bestFit="1" customWidth="1"/>
    <col min="5" max="5" width="5.21875" style="273" bestFit="1" customWidth="1"/>
    <col min="6" max="6" width="5" style="273" customWidth="1"/>
    <col min="7" max="7" width="3.33203125" style="273" bestFit="1" customWidth="1"/>
    <col min="8" max="8" width="5" style="273" customWidth="1"/>
    <col min="9" max="9" width="3.33203125" style="273" bestFit="1" customWidth="1"/>
    <col min="10" max="10" width="5.109375" style="273" customWidth="1"/>
    <col min="11" max="11" width="3.33203125" style="273" bestFit="1" customWidth="1"/>
    <col min="12" max="14" width="11.109375" style="273" customWidth="1"/>
    <col min="15" max="15" width="9" style="273"/>
    <col min="16" max="16" width="7.88671875" style="273" customWidth="1"/>
    <col min="17" max="17" width="9.88671875" style="273" customWidth="1"/>
    <col min="18" max="18" width="13.88671875" style="273" bestFit="1" customWidth="1"/>
    <col min="19" max="23" width="9" style="273" hidden="1" customWidth="1"/>
    <col min="24" max="16384" width="9" style="273"/>
  </cols>
  <sheetData>
    <row r="1" spans="1:23" ht="36" customHeight="1">
      <c r="A1" s="272"/>
      <c r="B1" s="282" t="s">
        <v>309</v>
      </c>
      <c r="C1" s="282"/>
      <c r="D1" s="272"/>
      <c r="F1" s="272"/>
      <c r="G1" s="272"/>
      <c r="H1" s="272"/>
      <c r="I1" s="272"/>
      <c r="J1" s="272"/>
      <c r="K1" s="272"/>
      <c r="L1" s="272"/>
      <c r="M1" s="272"/>
      <c r="N1" s="272"/>
      <c r="O1" s="272"/>
      <c r="P1" s="272"/>
      <c r="Q1" s="306" t="s">
        <v>303</v>
      </c>
      <c r="S1" s="272"/>
      <c r="T1" s="272"/>
    </row>
    <row r="2" spans="1:23" ht="54">
      <c r="A2" s="506" t="s">
        <v>296</v>
      </c>
      <c r="B2" s="507"/>
      <c r="C2" s="525" t="s">
        <v>290</v>
      </c>
      <c r="D2" s="515" t="s">
        <v>283</v>
      </c>
      <c r="E2" s="520" t="s">
        <v>284</v>
      </c>
      <c r="F2" s="521"/>
      <c r="G2" s="521"/>
      <c r="H2" s="521"/>
      <c r="I2" s="521"/>
      <c r="J2" s="521"/>
      <c r="K2" s="522"/>
      <c r="L2" s="517" t="s">
        <v>292</v>
      </c>
      <c r="M2" s="517" t="s">
        <v>293</v>
      </c>
      <c r="N2" s="517" t="s">
        <v>294</v>
      </c>
      <c r="O2" s="295" t="s">
        <v>285</v>
      </c>
      <c r="P2" s="296" t="s">
        <v>286</v>
      </c>
      <c r="Q2" s="296" t="s">
        <v>287</v>
      </c>
      <c r="S2" s="272"/>
      <c r="T2" s="272"/>
    </row>
    <row r="3" spans="1:23" ht="17.25" customHeight="1" thickBot="1">
      <c r="A3" s="508"/>
      <c r="B3" s="509"/>
      <c r="C3" s="526"/>
      <c r="D3" s="516"/>
      <c r="E3" s="285" t="s">
        <v>278</v>
      </c>
      <c r="F3" s="523" t="s">
        <v>279</v>
      </c>
      <c r="G3" s="524"/>
      <c r="H3" s="523" t="s">
        <v>280</v>
      </c>
      <c r="I3" s="524"/>
      <c r="J3" s="523" t="s">
        <v>281</v>
      </c>
      <c r="K3" s="524"/>
      <c r="L3" s="518"/>
      <c r="M3" s="518"/>
      <c r="N3" s="518"/>
      <c r="O3" s="512" t="s">
        <v>282</v>
      </c>
      <c r="P3" s="513"/>
      <c r="Q3" s="514"/>
      <c r="S3" s="284" t="s">
        <v>288</v>
      </c>
      <c r="T3" s="272" t="s">
        <v>277</v>
      </c>
      <c r="U3" s="273" t="s">
        <v>207</v>
      </c>
      <c r="V3" s="273" t="s">
        <v>208</v>
      </c>
      <c r="W3" s="273" t="s">
        <v>209</v>
      </c>
    </row>
    <row r="4" spans="1:23" ht="24.9" customHeight="1" thickTop="1">
      <c r="A4" s="519" t="s">
        <v>295</v>
      </c>
      <c r="B4" s="275" t="s">
        <v>210</v>
      </c>
      <c r="C4" s="304" t="str">
        <f>IF(D4="○",IFERROR(DATEDIF(年齢換算表!C5,年齢換算表!$C$18,"Y")," "),IFERROR(DATEDIF(年齢換算表!C12,年齢換算表!$C$18,"Y")," "))</f>
        <v xml:space="preserve"> </v>
      </c>
      <c r="D4" s="312"/>
      <c r="E4" s="287"/>
      <c r="F4" s="287"/>
      <c r="G4" s="290" t="s">
        <v>207</v>
      </c>
      <c r="H4" s="288"/>
      <c r="I4" s="290" t="s">
        <v>211</v>
      </c>
      <c r="J4" s="288"/>
      <c r="K4" s="290" t="s">
        <v>212</v>
      </c>
      <c r="L4" s="287"/>
      <c r="M4" s="287"/>
      <c r="N4" s="287"/>
      <c r="O4" s="297"/>
      <c r="P4" s="298"/>
      <c r="Q4" s="299"/>
      <c r="R4" s="286"/>
      <c r="S4" s="283" t="str">
        <f>T4&amp;F4&amp;H4&amp;J4</f>
        <v xml:space="preserve"> </v>
      </c>
      <c r="T4" s="272" t="str">
        <f>IF(E4="昭和",3,IF(E4="平成",4,IF(E4="令和",5," ")))</f>
        <v xml:space="preserve"> </v>
      </c>
      <c r="U4" s="274" t="s">
        <v>213</v>
      </c>
      <c r="V4" s="274" t="s">
        <v>213</v>
      </c>
      <c r="W4" s="274" t="s">
        <v>213</v>
      </c>
    </row>
    <row r="5" spans="1:23" ht="24.9" customHeight="1">
      <c r="A5" s="519"/>
      <c r="B5" s="276" t="s">
        <v>214</v>
      </c>
      <c r="C5" s="305" t="str">
        <f>IFERROR(DATEDIF(年齢換算表!C6,年齢換算表!$C$18,"Y")," ")</f>
        <v xml:space="preserve"> </v>
      </c>
      <c r="D5" s="293"/>
      <c r="E5" s="288"/>
      <c r="F5" s="288"/>
      <c r="G5" s="290" t="s">
        <v>207</v>
      </c>
      <c r="H5" s="288"/>
      <c r="I5" s="290" t="s">
        <v>211</v>
      </c>
      <c r="J5" s="288"/>
      <c r="K5" s="290" t="s">
        <v>212</v>
      </c>
      <c r="L5" s="288"/>
      <c r="M5" s="288"/>
      <c r="N5" s="288"/>
      <c r="O5" s="300"/>
      <c r="P5" s="300" t="s">
        <v>289</v>
      </c>
      <c r="Q5" s="301"/>
      <c r="S5" s="272" t="str">
        <f t="shared" ref="S5:S10" si="0">T5&amp;F5&amp;H5&amp;J5</f>
        <v xml:space="preserve"> </v>
      </c>
      <c r="T5" s="272" t="str">
        <f>IF(E5="昭和",3,IF(E5="平成",4,IF(E5="令和",5," ")))</f>
        <v xml:space="preserve"> </v>
      </c>
      <c r="U5" s="274" t="s">
        <v>215</v>
      </c>
      <c r="V5" s="274" t="s">
        <v>215</v>
      </c>
      <c r="W5" s="274" t="s">
        <v>215</v>
      </c>
    </row>
    <row r="6" spans="1:23" ht="24.9" customHeight="1">
      <c r="A6" s="519"/>
      <c r="B6" s="276" t="s">
        <v>214</v>
      </c>
      <c r="C6" s="305" t="str">
        <f>IFERROR(DATEDIF(年齢換算表!C7,年齢換算表!$C$18,"Y")," ")</f>
        <v xml:space="preserve"> </v>
      </c>
      <c r="D6" s="293"/>
      <c r="E6" s="288"/>
      <c r="F6" s="288"/>
      <c r="G6" s="290" t="s">
        <v>207</v>
      </c>
      <c r="H6" s="288"/>
      <c r="I6" s="290" t="s">
        <v>211</v>
      </c>
      <c r="J6" s="288"/>
      <c r="K6" s="290" t="s">
        <v>212</v>
      </c>
      <c r="L6" s="288"/>
      <c r="M6" s="288"/>
      <c r="N6" s="288"/>
      <c r="O6" s="300"/>
      <c r="P6" s="300"/>
      <c r="Q6" s="301"/>
      <c r="S6" s="272" t="str">
        <f t="shared" si="0"/>
        <v xml:space="preserve"> </v>
      </c>
      <c r="T6" s="272" t="str">
        <f t="shared" ref="T6:T10" si="1">IF(E6="昭和",3,IF(E6="平成",4,IF(E6="令和",5," ")))</f>
        <v xml:space="preserve"> </v>
      </c>
      <c r="U6" s="274" t="s">
        <v>216</v>
      </c>
      <c r="V6" s="274" t="s">
        <v>216</v>
      </c>
      <c r="W6" s="274" t="s">
        <v>216</v>
      </c>
    </row>
    <row r="7" spans="1:23" ht="24.9" customHeight="1">
      <c r="A7" s="519"/>
      <c r="B7" s="276" t="s">
        <v>214</v>
      </c>
      <c r="C7" s="305" t="str">
        <f>IFERROR(DATEDIF(年齢換算表!C8,年齢換算表!$C$18,"Y")," ")</f>
        <v xml:space="preserve"> </v>
      </c>
      <c r="D7" s="293"/>
      <c r="E7" s="288"/>
      <c r="F7" s="288"/>
      <c r="G7" s="290" t="s">
        <v>207</v>
      </c>
      <c r="H7" s="288"/>
      <c r="I7" s="290" t="s">
        <v>211</v>
      </c>
      <c r="J7" s="288"/>
      <c r="K7" s="290" t="s">
        <v>212</v>
      </c>
      <c r="L7" s="288"/>
      <c r="M7" s="288"/>
      <c r="N7" s="288"/>
      <c r="O7" s="300"/>
      <c r="P7" s="300"/>
      <c r="Q7" s="301"/>
      <c r="S7" s="272" t="str">
        <f t="shared" si="0"/>
        <v xml:space="preserve"> </v>
      </c>
      <c r="T7" s="272" t="str">
        <f t="shared" si="1"/>
        <v xml:space="preserve"> </v>
      </c>
      <c r="U7" s="274" t="s">
        <v>217</v>
      </c>
      <c r="V7" s="274" t="s">
        <v>217</v>
      </c>
      <c r="W7" s="274" t="s">
        <v>217</v>
      </c>
    </row>
    <row r="8" spans="1:23" ht="24.9" customHeight="1">
      <c r="A8" s="519"/>
      <c r="B8" s="276" t="s">
        <v>214</v>
      </c>
      <c r="C8" s="305" t="str">
        <f>IFERROR(DATEDIF(年齢換算表!C9,年齢換算表!$C$18,"Y")," ")</f>
        <v xml:space="preserve"> </v>
      </c>
      <c r="D8" s="293"/>
      <c r="E8" s="288"/>
      <c r="F8" s="288"/>
      <c r="G8" s="290" t="s">
        <v>207</v>
      </c>
      <c r="H8" s="288"/>
      <c r="I8" s="290" t="s">
        <v>211</v>
      </c>
      <c r="J8" s="288"/>
      <c r="K8" s="290" t="s">
        <v>212</v>
      </c>
      <c r="L8" s="288"/>
      <c r="M8" s="288"/>
      <c r="N8" s="288"/>
      <c r="O8" s="300"/>
      <c r="P8" s="300"/>
      <c r="Q8" s="301"/>
      <c r="S8" s="272" t="str">
        <f t="shared" si="0"/>
        <v xml:space="preserve"> </v>
      </c>
      <c r="T8" s="272" t="str">
        <f t="shared" si="1"/>
        <v xml:space="preserve"> </v>
      </c>
      <c r="U8" s="274" t="s">
        <v>218</v>
      </c>
      <c r="V8" s="274" t="s">
        <v>218</v>
      </c>
      <c r="W8" s="274" t="s">
        <v>218</v>
      </c>
    </row>
    <row r="9" spans="1:23" ht="24.9" customHeight="1">
      <c r="A9" s="519"/>
      <c r="B9" s="276" t="s">
        <v>214</v>
      </c>
      <c r="C9" s="305" t="str">
        <f>IFERROR(DATEDIF(年齢換算表!C10,年齢換算表!$C$18,"Y")," ")</f>
        <v xml:space="preserve"> </v>
      </c>
      <c r="D9" s="293"/>
      <c r="E9" s="288"/>
      <c r="F9" s="288"/>
      <c r="G9" s="290" t="s">
        <v>207</v>
      </c>
      <c r="H9" s="288"/>
      <c r="I9" s="290" t="s">
        <v>211</v>
      </c>
      <c r="J9" s="288"/>
      <c r="K9" s="290" t="s">
        <v>212</v>
      </c>
      <c r="L9" s="288"/>
      <c r="M9" s="288"/>
      <c r="N9" s="288"/>
      <c r="O9" s="300"/>
      <c r="P9" s="300"/>
      <c r="Q9" s="301"/>
      <c r="S9" s="272" t="str">
        <f t="shared" si="0"/>
        <v xml:space="preserve"> </v>
      </c>
      <c r="T9" s="272" t="str">
        <f t="shared" si="1"/>
        <v xml:space="preserve"> </v>
      </c>
      <c r="U9" s="274" t="s">
        <v>219</v>
      </c>
      <c r="V9" s="274" t="s">
        <v>219</v>
      </c>
      <c r="W9" s="274" t="s">
        <v>219</v>
      </c>
    </row>
    <row r="10" spans="1:23" ht="24.9" customHeight="1" thickBot="1">
      <c r="A10" s="519"/>
      <c r="B10" s="276" t="s">
        <v>214</v>
      </c>
      <c r="C10" s="305" t="str">
        <f>IFERROR(DATEDIF(年齢換算表!C11,年齢換算表!$C$18,"Y")," ")</f>
        <v xml:space="preserve"> </v>
      </c>
      <c r="D10" s="294"/>
      <c r="E10" s="289"/>
      <c r="F10" s="289"/>
      <c r="G10" s="291" t="s">
        <v>207</v>
      </c>
      <c r="H10" s="289"/>
      <c r="I10" s="291" t="s">
        <v>211</v>
      </c>
      <c r="J10" s="289"/>
      <c r="K10" s="291" t="s">
        <v>212</v>
      </c>
      <c r="L10" s="289"/>
      <c r="M10" s="289"/>
      <c r="N10" s="289"/>
      <c r="O10" s="302"/>
      <c r="P10" s="302"/>
      <c r="Q10" s="303"/>
      <c r="S10" s="272" t="str">
        <f t="shared" si="0"/>
        <v xml:space="preserve"> </v>
      </c>
      <c r="T10" s="272" t="str">
        <f t="shared" si="1"/>
        <v xml:space="preserve"> </v>
      </c>
      <c r="U10" s="274" t="s">
        <v>220</v>
      </c>
      <c r="V10" s="274" t="s">
        <v>220</v>
      </c>
      <c r="W10" s="274" t="s">
        <v>220</v>
      </c>
    </row>
    <row r="11" spans="1:23" ht="7.5" customHeight="1" thickTop="1">
      <c r="A11" s="272"/>
      <c r="B11" s="272"/>
      <c r="C11" s="272"/>
      <c r="D11" s="272"/>
      <c r="E11" s="272"/>
      <c r="F11" s="272"/>
      <c r="G11" s="272"/>
      <c r="H11" s="272"/>
      <c r="I11" s="272"/>
      <c r="J11" s="272"/>
      <c r="K11" s="272"/>
      <c r="L11" s="272"/>
      <c r="M11" s="272"/>
      <c r="N11" s="272"/>
      <c r="O11" s="272"/>
      <c r="P11" s="272"/>
      <c r="Q11" s="272"/>
      <c r="S11" s="272"/>
      <c r="T11" s="272"/>
      <c r="U11" s="274" t="s">
        <v>221</v>
      </c>
      <c r="V11" s="274" t="s">
        <v>221</v>
      </c>
      <c r="W11" s="274" t="s">
        <v>221</v>
      </c>
    </row>
    <row r="12" spans="1:23" ht="15" customHeight="1">
      <c r="B12" s="510" t="s">
        <v>304</v>
      </c>
      <c r="C12" s="510"/>
      <c r="D12" s="511"/>
      <c r="E12" s="511"/>
      <c r="F12" s="511"/>
      <c r="G12" s="511"/>
      <c r="H12" s="511"/>
      <c r="I12" s="511"/>
      <c r="J12" s="511"/>
      <c r="K12" s="511"/>
      <c r="L12" s="511"/>
      <c r="M12" s="511"/>
      <c r="N12" s="511"/>
      <c r="O12" s="511"/>
      <c r="P12" s="511"/>
      <c r="Q12" s="511"/>
      <c r="U12" s="274" t="s">
        <v>222</v>
      </c>
      <c r="V12" s="274" t="s">
        <v>222</v>
      </c>
      <c r="W12" s="274" t="s">
        <v>222</v>
      </c>
    </row>
    <row r="13" spans="1:23" ht="15" customHeight="1">
      <c r="B13" s="511"/>
      <c r="C13" s="511"/>
      <c r="D13" s="511"/>
      <c r="E13" s="511"/>
      <c r="F13" s="511"/>
      <c r="G13" s="511"/>
      <c r="H13" s="511"/>
      <c r="I13" s="511"/>
      <c r="J13" s="511"/>
      <c r="K13" s="511"/>
      <c r="L13" s="511"/>
      <c r="M13" s="511"/>
      <c r="N13" s="511"/>
      <c r="O13" s="511"/>
      <c r="P13" s="511"/>
      <c r="Q13" s="511"/>
      <c r="U13" s="274" t="s">
        <v>223</v>
      </c>
      <c r="V13" s="274" t="s">
        <v>223</v>
      </c>
      <c r="W13" s="274" t="s">
        <v>223</v>
      </c>
    </row>
    <row r="14" spans="1:23" ht="15" customHeight="1">
      <c r="B14" s="511"/>
      <c r="C14" s="511"/>
      <c r="D14" s="511"/>
      <c r="E14" s="511"/>
      <c r="F14" s="511"/>
      <c r="G14" s="511"/>
      <c r="H14" s="511"/>
      <c r="I14" s="511"/>
      <c r="J14" s="511"/>
      <c r="K14" s="511"/>
      <c r="L14" s="511"/>
      <c r="M14" s="511"/>
      <c r="N14" s="511"/>
      <c r="O14" s="511"/>
      <c r="P14" s="511"/>
      <c r="Q14" s="511"/>
      <c r="U14" s="274" t="s">
        <v>224</v>
      </c>
      <c r="V14" s="274" t="s">
        <v>224</v>
      </c>
      <c r="W14" s="274" t="s">
        <v>224</v>
      </c>
    </row>
    <row r="15" spans="1:23">
      <c r="U15" s="274" t="s">
        <v>225</v>
      </c>
      <c r="V15" s="274" t="s">
        <v>225</v>
      </c>
      <c r="W15" s="274" t="s">
        <v>225</v>
      </c>
    </row>
    <row r="16" spans="1:23">
      <c r="U16" s="274" t="s">
        <v>226</v>
      </c>
      <c r="W16" s="274" t="s">
        <v>226</v>
      </c>
    </row>
    <row r="17" spans="21:23">
      <c r="U17" s="274" t="s">
        <v>227</v>
      </c>
      <c r="W17" s="274" t="s">
        <v>227</v>
      </c>
    </row>
    <row r="18" spans="21:23">
      <c r="U18" s="274" t="s">
        <v>228</v>
      </c>
      <c r="W18" s="274" t="s">
        <v>228</v>
      </c>
    </row>
    <row r="19" spans="21:23">
      <c r="U19" s="274" t="s">
        <v>229</v>
      </c>
      <c r="W19" s="274" t="s">
        <v>229</v>
      </c>
    </row>
    <row r="20" spans="21:23">
      <c r="U20" s="274" t="s">
        <v>230</v>
      </c>
      <c r="W20" s="274" t="s">
        <v>230</v>
      </c>
    </row>
    <row r="21" spans="21:23">
      <c r="U21" s="274" t="s">
        <v>231</v>
      </c>
      <c r="W21" s="274" t="s">
        <v>231</v>
      </c>
    </row>
    <row r="22" spans="21:23">
      <c r="U22" s="274" t="s">
        <v>232</v>
      </c>
      <c r="W22" s="274" t="s">
        <v>232</v>
      </c>
    </row>
    <row r="23" spans="21:23">
      <c r="U23" s="274" t="s">
        <v>233</v>
      </c>
      <c r="W23" s="274" t="s">
        <v>233</v>
      </c>
    </row>
    <row r="24" spans="21:23">
      <c r="U24" s="274" t="s">
        <v>234</v>
      </c>
      <c r="W24" s="274" t="s">
        <v>234</v>
      </c>
    </row>
    <row r="25" spans="21:23">
      <c r="U25" s="274" t="s">
        <v>235</v>
      </c>
      <c r="W25" s="274" t="s">
        <v>235</v>
      </c>
    </row>
    <row r="26" spans="21:23">
      <c r="U26" s="274" t="s">
        <v>236</v>
      </c>
      <c r="W26" s="274" t="s">
        <v>236</v>
      </c>
    </row>
    <row r="27" spans="21:23">
      <c r="U27" s="274" t="s">
        <v>237</v>
      </c>
      <c r="W27" s="274" t="s">
        <v>237</v>
      </c>
    </row>
    <row r="28" spans="21:23">
      <c r="U28" s="274" t="s">
        <v>238</v>
      </c>
      <c r="W28" s="274" t="s">
        <v>238</v>
      </c>
    </row>
    <row r="29" spans="21:23">
      <c r="U29" s="274" t="s">
        <v>239</v>
      </c>
      <c r="W29" s="274" t="s">
        <v>239</v>
      </c>
    </row>
    <row r="30" spans="21:23">
      <c r="U30" s="274" t="s">
        <v>240</v>
      </c>
      <c r="W30" s="274" t="s">
        <v>240</v>
      </c>
    </row>
    <row r="31" spans="21:23">
      <c r="U31" s="274" t="s">
        <v>241</v>
      </c>
      <c r="W31" s="274" t="s">
        <v>241</v>
      </c>
    </row>
    <row r="32" spans="21:23">
      <c r="U32" s="274" t="s">
        <v>242</v>
      </c>
      <c r="W32" s="274" t="s">
        <v>242</v>
      </c>
    </row>
    <row r="33" spans="21:23">
      <c r="U33" s="274" t="s">
        <v>243</v>
      </c>
      <c r="W33" s="274" t="s">
        <v>243</v>
      </c>
    </row>
    <row r="34" spans="21:23">
      <c r="U34" s="274" t="s">
        <v>244</v>
      </c>
      <c r="W34" s="274" t="s">
        <v>244</v>
      </c>
    </row>
    <row r="35" spans="21:23">
      <c r="U35" s="274" t="s">
        <v>245</v>
      </c>
    </row>
    <row r="36" spans="21:23">
      <c r="U36" s="274" t="s">
        <v>246</v>
      </c>
    </row>
    <row r="37" spans="21:23">
      <c r="U37" s="274" t="s">
        <v>247</v>
      </c>
    </row>
    <row r="38" spans="21:23">
      <c r="U38" s="274" t="s">
        <v>248</v>
      </c>
    </row>
    <row r="39" spans="21:23">
      <c r="U39" s="274" t="s">
        <v>249</v>
      </c>
    </row>
    <row r="40" spans="21:23">
      <c r="U40" s="274" t="s">
        <v>250</v>
      </c>
    </row>
    <row r="41" spans="21:23">
      <c r="U41" s="274" t="s">
        <v>251</v>
      </c>
    </row>
    <row r="42" spans="21:23">
      <c r="U42" s="274" t="s">
        <v>252</v>
      </c>
    </row>
    <row r="43" spans="21:23">
      <c r="U43" s="274" t="s">
        <v>253</v>
      </c>
    </row>
    <row r="44" spans="21:23">
      <c r="U44" s="274" t="s">
        <v>254</v>
      </c>
    </row>
    <row r="45" spans="21:23">
      <c r="U45" s="274" t="s">
        <v>255</v>
      </c>
    </row>
    <row r="46" spans="21:23">
      <c r="U46" s="274" t="s">
        <v>256</v>
      </c>
    </row>
    <row r="47" spans="21:23">
      <c r="U47" s="274" t="s">
        <v>257</v>
      </c>
    </row>
    <row r="48" spans="21:23">
      <c r="U48" s="274" t="s">
        <v>258</v>
      </c>
    </row>
    <row r="49" spans="21:21">
      <c r="U49" s="274" t="s">
        <v>259</v>
      </c>
    </row>
    <row r="50" spans="21:21">
      <c r="U50" s="274" t="s">
        <v>260</v>
      </c>
    </row>
    <row r="51" spans="21:21">
      <c r="U51" s="274" t="s">
        <v>261</v>
      </c>
    </row>
    <row r="52" spans="21:21">
      <c r="U52" s="274" t="s">
        <v>262</v>
      </c>
    </row>
    <row r="53" spans="21:21">
      <c r="U53" s="274" t="s">
        <v>263</v>
      </c>
    </row>
    <row r="54" spans="21:21">
      <c r="U54" s="274" t="s">
        <v>264</v>
      </c>
    </row>
    <row r="55" spans="21:21">
      <c r="U55" s="274" t="s">
        <v>265</v>
      </c>
    </row>
    <row r="56" spans="21:21">
      <c r="U56" s="274" t="s">
        <v>266</v>
      </c>
    </row>
    <row r="57" spans="21:21">
      <c r="U57" s="274" t="s">
        <v>267</v>
      </c>
    </row>
    <row r="58" spans="21:21">
      <c r="U58" s="274" t="s">
        <v>268</v>
      </c>
    </row>
    <row r="59" spans="21:21">
      <c r="U59" s="274" t="s">
        <v>269</v>
      </c>
    </row>
    <row r="60" spans="21:21">
      <c r="U60" s="274" t="s">
        <v>270</v>
      </c>
    </row>
    <row r="61" spans="21:21">
      <c r="U61" s="274" t="s">
        <v>271</v>
      </c>
    </row>
    <row r="62" spans="21:21">
      <c r="U62" s="274" t="s">
        <v>272</v>
      </c>
    </row>
    <row r="63" spans="21:21">
      <c r="U63" s="274" t="s">
        <v>273</v>
      </c>
    </row>
    <row r="64" spans="21:21">
      <c r="U64" s="274" t="s">
        <v>274</v>
      </c>
    </row>
    <row r="65" spans="21:21">
      <c r="U65" s="274" t="s">
        <v>275</v>
      </c>
    </row>
    <row r="66" spans="21:21">
      <c r="U66" s="274" t="s">
        <v>276</v>
      </c>
    </row>
    <row r="67" spans="21:21">
      <c r="U67" s="274" t="s">
        <v>291</v>
      </c>
    </row>
  </sheetData>
  <sheetProtection algorithmName="SHA-512" hashValue="vNKXgA4OmO8WDeASB9r0ZoEKigDftpfIwlC10DGUwHGi5ny0X6qRz20ADPoK8YD3mjP6ojQtaXmRAVcRw0hBZg==" saltValue="HVexTwqpNXWSYG5olPLQcQ==" spinCount="100000" sheet="1" selectLockedCells="1"/>
  <mergeCells count="13">
    <mergeCell ref="A2:B3"/>
    <mergeCell ref="B12:Q14"/>
    <mergeCell ref="O3:Q3"/>
    <mergeCell ref="D2:D3"/>
    <mergeCell ref="L2:L3"/>
    <mergeCell ref="M2:M3"/>
    <mergeCell ref="N2:N3"/>
    <mergeCell ref="A4:A10"/>
    <mergeCell ref="E2:K2"/>
    <mergeCell ref="F3:G3"/>
    <mergeCell ref="H3:I3"/>
    <mergeCell ref="J3:K3"/>
    <mergeCell ref="C2:C3"/>
  </mergeCells>
  <phoneticPr fontId="5"/>
  <conditionalFormatting sqref="L4:N4">
    <cfRule type="containsBlanks" dxfId="54" priority="1">
      <formula>LEN(TRIM(L4))=0</formula>
    </cfRule>
  </conditionalFormatting>
  <dataValidations xWindow="834" yWindow="538" count="15">
    <dataValidation type="list" allowBlank="1" showInputMessage="1" showErrorMessage="1" promptTitle="確定申告の有無を選んでください" prompt="申告した：１_x000a_申告していない：空白" sqref="O10">
      <formula1>"1,　"</formula1>
    </dataValidation>
    <dataValidation type="list" allowBlank="1" showInputMessage="1" showErrorMessage="1" promptTitle="該当する場合は選んでください" prompt="該当する：１_x000a_該当しない：空白" sqref="P4:P10">
      <formula1>"1,　"</formula1>
    </dataValidation>
    <dataValidation type="list" allowBlank="1" showInputMessage="1" showErrorMessage="1" promptTitle="該当する方は選んでください" prompt="該当する：１_x000a_該当しない：空白" sqref="Q4:Q10">
      <formula1>"1,　"</formula1>
    </dataValidation>
    <dataValidation type="list" showInputMessage="1" showErrorMessage="1" errorTitle="必須項目です" error="加入：「○」もしくは、非加入：「×」を選んでください" promptTitle="世帯主の加入状況 ※必須" prompt="非加入：×_x000a_加入：○" sqref="D4">
      <formula1>"○,×"</formula1>
    </dataValidation>
    <dataValidation type="list" showInputMessage="1" showErrorMessage="1" promptTitle="加入する世帯員の選択" prompt="加入：○_x000a_加入しない：空白（②～⑧は入力不要）" sqref="D5:D10">
      <formula1>"　,○"</formula1>
    </dataValidation>
    <dataValidation type="list" allowBlank="1" showInputMessage="1" showErrorMessage="1" errorTitle="必須項目です" error="リストから選んでください" promptTitle="▼を押してください" prompt="元号を選んでください" sqref="E4">
      <formula1>"昭和,平成,令和"</formula1>
    </dataValidation>
    <dataValidation type="list" allowBlank="1" showInputMessage="1" showErrorMessage="1" errorTitle="必須項目です" error="リストから選んでください" promptTitle="▼を押してください" prompt="年を選んでください" sqref="F4">
      <formula1>$U$4:$U$67</formula1>
    </dataValidation>
    <dataValidation type="list" allowBlank="1" showInputMessage="1" showErrorMessage="1" error="リストから選んでください" promptTitle="▼を押してください" prompt="元号を選んでください" sqref="E5:E10">
      <formula1>"昭和,平成,令和"</formula1>
    </dataValidation>
    <dataValidation type="list" allowBlank="1" showInputMessage="1" showErrorMessage="1" error="リストから選んでください" promptTitle="▼を押してください" prompt="年を選んでください" sqref="F6:F10">
      <formula1>$U$4:$U$66</formula1>
    </dataValidation>
    <dataValidation type="list" allowBlank="1" showInputMessage="1" showErrorMessage="1" error="リストから選んでください" promptTitle="▼を押してください" prompt="月を選んでください" sqref="H4:H10">
      <formula1>$V$4:$V$15</formula1>
    </dataValidation>
    <dataValidation type="list" allowBlank="1" showInputMessage="1" showErrorMessage="1" error="リストから選んでください" promptTitle="▼を押してください" prompt="日を選んでください" sqref="J4:J10">
      <formula1>$W$4:$W$34</formula1>
    </dataValidation>
    <dataValidation type="list" allowBlank="1" showInputMessage="1" showErrorMessage="1" error="リストから選んでください" promptTitle="▼を押してください" prompt="年を選んでください" sqref="F5">
      <formula1>$U$4:$U$67</formula1>
    </dataValidation>
    <dataValidation type="custom" showInputMessage="1" showErrorMessage="1" errorTitle="必須項目です" error="無しの場合も「０」を入力してください" promptTitle="必須項目です" prompt="無しの場合も「０」を入力してください" sqref="M4:N4">
      <formula1>INDIRECT(ADDRESS(ROW(),COLUMN()))&lt;&gt;""</formula1>
    </dataValidation>
    <dataValidation type="custom" showInputMessage="1" showErrorMessage="1" errorTitle="必須項目です" error="無しの場合も「０」を入力してください" promptTitle="必須項目です" prompt="無しの場合も「０」を入力してください" sqref="L4">
      <formula1>INDIRECT(ADDRESS(ROW(),COLUMN()))&lt;&gt;""</formula1>
    </dataValidation>
    <dataValidation type="list" allowBlank="1" showInputMessage="1" showErrorMessage="1" promptTitle="確定申告の有無を選んでください" prompt="申告した：１_x000a_申告していない：空白" sqref="O4 O5 O6 O7 O8 O9">
      <formula1>"1,　"</formula1>
    </dataValidation>
  </dataValidation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3"/>
    <pageSetUpPr fitToPage="1"/>
  </sheetPr>
  <dimension ref="A1:AQ69"/>
  <sheetViews>
    <sheetView showGridLines="0" tabSelected="1" view="pageBreakPreview" topLeftCell="A4" zoomScaleNormal="83" zoomScaleSheetLayoutView="100" workbookViewId="0">
      <selection activeCell="AY44" sqref="AY44"/>
    </sheetView>
  </sheetViews>
  <sheetFormatPr defaultColWidth="3.6640625" defaultRowHeight="17.25" customHeight="1"/>
  <cols>
    <col min="1" max="1" width="3.6640625" style="1" customWidth="1"/>
    <col min="2" max="2" width="2" style="1" customWidth="1"/>
    <col min="3" max="14" width="3.6640625" style="1" customWidth="1"/>
    <col min="15" max="16" width="4.21875" style="1" customWidth="1"/>
    <col min="17" max="27" width="3.6640625" style="1" customWidth="1"/>
    <col min="28" max="28" width="10.77734375" style="1" customWidth="1"/>
    <col min="29" max="43" width="3.6640625" style="1" hidden="1" customWidth="1"/>
    <col min="44" max="16384" width="3.6640625" style="1"/>
  </cols>
  <sheetData>
    <row r="1" spans="1:42" s="42" customFormat="1" ht="10.8" hidden="1" customHeight="1" thickBot="1">
      <c r="A1" s="662"/>
      <c r="C1" s="663" t="s">
        <v>133</v>
      </c>
      <c r="D1" s="664"/>
      <c r="E1" s="664"/>
      <c r="F1" s="43" t="s">
        <v>103</v>
      </c>
      <c r="G1" s="321" t="s">
        <v>125</v>
      </c>
      <c r="H1" s="620" t="s">
        <v>62</v>
      </c>
      <c r="I1" s="620"/>
      <c r="J1" s="630">
        <f>入力用!L5</f>
        <v>0</v>
      </c>
      <c r="K1" s="630"/>
      <c r="L1" s="630"/>
      <c r="M1" s="620" t="s">
        <v>41</v>
      </c>
      <c r="N1" s="620"/>
      <c r="O1" s="630">
        <f>入力用!N5</f>
        <v>0</v>
      </c>
      <c r="P1" s="630"/>
      <c r="Q1" s="630"/>
      <c r="R1" s="620" t="s">
        <v>106</v>
      </c>
      <c r="S1" s="620"/>
      <c r="T1" s="630">
        <f>入力用!P5</f>
        <v>0</v>
      </c>
      <c r="U1" s="630"/>
      <c r="V1" s="630"/>
      <c r="W1" s="629" t="s">
        <v>102</v>
      </c>
      <c r="X1" s="629"/>
      <c r="Y1" s="573">
        <f>入力用!Q5</f>
        <v>0</v>
      </c>
      <c r="Z1" s="573"/>
      <c r="AA1" s="573"/>
      <c r="AB1" s="63" t="str">
        <f>IF(入力用!K5=1,"＊","")</f>
        <v/>
      </c>
      <c r="AD1" s="594" t="s">
        <v>107</v>
      </c>
      <c r="AE1" s="608"/>
      <c r="AF1" s="608"/>
      <c r="AG1" s="608"/>
      <c r="AH1" s="571">
        <f>L46</f>
        <v>0</v>
      </c>
      <c r="AI1" s="571"/>
      <c r="AJ1" s="571"/>
      <c r="AK1" s="606" t="s">
        <v>0</v>
      </c>
    </row>
    <row r="2" spans="1:42" s="42" customFormat="1" ht="18" hidden="1" customHeight="1">
      <c r="A2" s="662"/>
      <c r="C2" s="665"/>
      <c r="D2" s="666"/>
      <c r="E2" s="666"/>
      <c r="F2" s="44" t="s">
        <v>104</v>
      </c>
      <c r="G2" s="48" t="s">
        <v>126</v>
      </c>
      <c r="H2" s="596" t="s">
        <v>62</v>
      </c>
      <c r="I2" s="596"/>
      <c r="J2" s="575">
        <f>入力用!L6</f>
        <v>0</v>
      </c>
      <c r="K2" s="575"/>
      <c r="L2" s="575"/>
      <c r="M2" s="596" t="s">
        <v>41</v>
      </c>
      <c r="N2" s="596"/>
      <c r="O2" s="575">
        <f>入力用!N6</f>
        <v>0</v>
      </c>
      <c r="P2" s="575"/>
      <c r="Q2" s="575"/>
      <c r="R2" s="596" t="s">
        <v>106</v>
      </c>
      <c r="S2" s="596"/>
      <c r="T2" s="575">
        <f>入力用!P6</f>
        <v>0</v>
      </c>
      <c r="U2" s="575"/>
      <c r="V2" s="575"/>
      <c r="W2" s="576" t="s">
        <v>102</v>
      </c>
      <c r="X2" s="576"/>
      <c r="Y2" s="574">
        <f>入力用!Q6</f>
        <v>0</v>
      </c>
      <c r="Z2" s="574"/>
      <c r="AA2" s="574"/>
      <c r="AB2" s="64" t="str">
        <f>IF(入力用!K6=1,"＊","")</f>
        <v/>
      </c>
      <c r="AD2" s="609"/>
      <c r="AE2" s="610"/>
      <c r="AF2" s="610"/>
      <c r="AG2" s="610"/>
      <c r="AH2" s="572"/>
      <c r="AI2" s="572"/>
      <c r="AJ2" s="572"/>
      <c r="AK2" s="607"/>
      <c r="AM2" s="594">
        <f>AN5</f>
        <v>508</v>
      </c>
      <c r="AN2" s="565" t="s">
        <v>109</v>
      </c>
      <c r="AO2" s="566"/>
    </row>
    <row r="3" spans="1:42" s="42" customFormat="1" ht="13.8" hidden="1" customHeight="1" thickBot="1">
      <c r="A3" s="662"/>
      <c r="C3" s="667"/>
      <c r="D3" s="668"/>
      <c r="E3" s="668"/>
      <c r="F3" s="45" t="s">
        <v>105</v>
      </c>
      <c r="G3" s="322" t="s">
        <v>127</v>
      </c>
      <c r="H3" s="648" t="s">
        <v>62</v>
      </c>
      <c r="I3" s="648"/>
      <c r="J3" s="656">
        <f>入力用!L7</f>
        <v>0</v>
      </c>
      <c r="K3" s="656"/>
      <c r="L3" s="656"/>
      <c r="M3" s="648" t="s">
        <v>41</v>
      </c>
      <c r="N3" s="648"/>
      <c r="O3" s="656">
        <f>入力用!N7</f>
        <v>0</v>
      </c>
      <c r="P3" s="656"/>
      <c r="Q3" s="656"/>
      <c r="R3" s="648" t="s">
        <v>106</v>
      </c>
      <c r="S3" s="648"/>
      <c r="T3" s="656">
        <f>入力用!P7</f>
        <v>0</v>
      </c>
      <c r="U3" s="656"/>
      <c r="V3" s="656"/>
      <c r="W3" s="632" t="s">
        <v>102</v>
      </c>
      <c r="X3" s="632"/>
      <c r="Y3" s="633">
        <f>入力用!Q7</f>
        <v>0</v>
      </c>
      <c r="Z3" s="633"/>
      <c r="AA3" s="633"/>
      <c r="AB3" s="65" t="str">
        <f>IF(入力用!K7=1,"＊","")</f>
        <v/>
      </c>
      <c r="AD3" s="623" t="s">
        <v>108</v>
      </c>
      <c r="AE3" s="624"/>
      <c r="AF3" s="624"/>
      <c r="AG3" s="624"/>
      <c r="AH3" s="617">
        <f>V47</f>
        <v>0</v>
      </c>
      <c r="AI3" s="617"/>
      <c r="AJ3" s="617"/>
      <c r="AK3" s="604" t="s">
        <v>0</v>
      </c>
      <c r="AM3" s="595"/>
      <c r="AN3" s="567"/>
      <c r="AO3" s="568"/>
    </row>
    <row r="4" spans="1:42" s="42" customFormat="1" ht="15" customHeight="1" thickBot="1">
      <c r="A4" s="662"/>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6"/>
      <c r="AB4" s="505" t="str">
        <f>IF(SUM(入力用!K5:K11)&gt;=1,"※非自発的失業軽減の適用により対象者の給与所得を3/10で算出","")</f>
        <v/>
      </c>
      <c r="AD4" s="595"/>
      <c r="AE4" s="625"/>
      <c r="AF4" s="625"/>
      <c r="AG4" s="625"/>
      <c r="AH4" s="618"/>
      <c r="AI4" s="618"/>
      <c r="AJ4" s="618"/>
      <c r="AK4" s="605"/>
    </row>
    <row r="5" spans="1:42" s="271" customFormat="1" ht="33.75" customHeight="1" thickBot="1">
      <c r="B5" s="327"/>
      <c r="C5" s="328"/>
      <c r="D5" s="328"/>
      <c r="E5" s="329"/>
      <c r="F5" s="330" t="str">
        <f>+IF(AN5&gt;=32,"≪令和","≪平成")</f>
        <v>≪令和</v>
      </c>
      <c r="G5" s="331">
        <f>RIGHT(入力用!B2,2)*1</f>
        <v>8</v>
      </c>
      <c r="H5" s="329" t="s">
        <v>99</v>
      </c>
      <c r="I5" s="329"/>
      <c r="J5" s="329"/>
      <c r="K5" s="329"/>
      <c r="L5" s="332" t="s">
        <v>302</v>
      </c>
      <c r="M5" s="332"/>
      <c r="N5" s="332"/>
      <c r="O5" s="332"/>
      <c r="P5" s="332"/>
      <c r="Q5" s="332"/>
      <c r="R5" s="332"/>
      <c r="S5" s="332"/>
      <c r="T5" s="332"/>
      <c r="U5" s="332"/>
      <c r="V5" s="332"/>
      <c r="W5" s="332"/>
      <c r="X5" s="329"/>
      <c r="Y5" s="329"/>
      <c r="Z5" s="329"/>
      <c r="AA5" s="329"/>
      <c r="AB5" s="333"/>
      <c r="AN5" s="531">
        <f>入力用!B2</f>
        <v>508</v>
      </c>
      <c r="AO5" s="531"/>
      <c r="AP5" s="531"/>
    </row>
    <row r="6" spans="1:42" ht="8.25" customHeight="1">
      <c r="B6" s="334"/>
      <c r="C6" s="334"/>
      <c r="D6" s="335"/>
      <c r="E6" s="336"/>
      <c r="F6" s="334"/>
      <c r="G6" s="334"/>
      <c r="H6" s="334"/>
      <c r="I6" s="334"/>
      <c r="J6" s="334"/>
      <c r="K6" s="334"/>
      <c r="L6" s="334"/>
      <c r="M6" s="334"/>
      <c r="N6" s="334"/>
      <c r="O6" s="334"/>
      <c r="P6" s="334"/>
      <c r="Q6" s="334"/>
      <c r="R6" s="334"/>
      <c r="S6" s="334"/>
      <c r="T6" s="334"/>
      <c r="U6" s="334"/>
      <c r="V6" s="334"/>
      <c r="W6" s="334"/>
      <c r="X6" s="334"/>
      <c r="Y6" s="334"/>
      <c r="Z6" s="334"/>
      <c r="AA6" s="334"/>
      <c r="AB6" s="334"/>
    </row>
    <row r="7" spans="1:42" ht="15.75" customHeight="1">
      <c r="B7" s="334"/>
      <c r="C7" s="334"/>
      <c r="D7" s="335" t="s">
        <v>36</v>
      </c>
      <c r="E7" s="337" t="str">
        <f>CONCATENATE("令和",G5,"年度（令和",G5,"年4月～令和",G5+1,"年3月）の国民健康保険税の見込み額は、以下のとおりです。")</f>
        <v>令和8年度（令和8年4月～令和9年3月）の国民健康保険税の見込み額は、以下のとおりです。</v>
      </c>
      <c r="F7" s="334"/>
      <c r="G7" s="334"/>
      <c r="H7" s="334"/>
      <c r="I7" s="334"/>
      <c r="J7" s="334"/>
      <c r="K7" s="334"/>
      <c r="L7" s="334"/>
      <c r="M7" s="334"/>
      <c r="N7" s="334"/>
      <c r="O7" s="334"/>
      <c r="P7" s="334"/>
      <c r="Q7" s="334"/>
      <c r="R7" s="334"/>
      <c r="S7" s="334"/>
      <c r="T7" s="334"/>
      <c r="U7" s="334"/>
      <c r="V7" s="334"/>
      <c r="W7" s="334"/>
      <c r="X7" s="334"/>
      <c r="Y7" s="334"/>
      <c r="Z7" s="334"/>
      <c r="AA7" s="334"/>
      <c r="AB7" s="334"/>
    </row>
    <row r="8" spans="1:42" ht="15.75" customHeight="1">
      <c r="B8" s="334"/>
      <c r="C8" s="334"/>
      <c r="D8" s="335" t="s">
        <v>36</v>
      </c>
      <c r="E8" s="336" t="s">
        <v>297</v>
      </c>
      <c r="F8" s="334"/>
      <c r="G8" s="334"/>
      <c r="H8" s="334"/>
      <c r="I8" s="334"/>
      <c r="J8" s="334"/>
      <c r="K8" s="334"/>
      <c r="L8" s="334"/>
      <c r="M8" s="334"/>
      <c r="N8" s="334"/>
      <c r="O8" s="334"/>
      <c r="P8" s="334"/>
      <c r="Q8" s="334"/>
      <c r="R8" s="334"/>
      <c r="S8" s="334"/>
      <c r="T8" s="334"/>
      <c r="U8" s="334"/>
      <c r="V8" s="334"/>
      <c r="W8" s="334"/>
      <c r="X8" s="334"/>
      <c r="Y8" s="334"/>
      <c r="Z8" s="334"/>
      <c r="AA8" s="334"/>
      <c r="AB8" s="334"/>
    </row>
    <row r="9" spans="1:42" ht="15.75" customHeight="1">
      <c r="B9" s="334"/>
      <c r="C9" s="334"/>
      <c r="D9" s="335" t="s">
        <v>36</v>
      </c>
      <c r="E9" s="336" t="s">
        <v>301</v>
      </c>
      <c r="F9" s="334"/>
      <c r="G9" s="334"/>
      <c r="H9" s="334"/>
      <c r="I9" s="334"/>
      <c r="J9" s="334"/>
      <c r="K9" s="334"/>
      <c r="L9" s="334"/>
      <c r="M9" s="334"/>
      <c r="N9" s="334"/>
      <c r="O9" s="334"/>
      <c r="P9" s="334"/>
      <c r="Q9" s="334"/>
      <c r="R9" s="334"/>
      <c r="S9" s="334"/>
      <c r="T9" s="334"/>
      <c r="U9" s="334"/>
      <c r="V9" s="334"/>
      <c r="W9" s="334"/>
      <c r="X9" s="334"/>
      <c r="Y9" s="334"/>
      <c r="Z9" s="334"/>
      <c r="AA9" s="334"/>
      <c r="AB9" s="334"/>
    </row>
    <row r="10" spans="1:42" ht="8.25" customHeight="1">
      <c r="B10" s="334"/>
      <c r="C10" s="334"/>
      <c r="D10" s="335"/>
      <c r="E10" s="336"/>
      <c r="F10" s="334"/>
      <c r="G10" s="334"/>
      <c r="H10" s="334"/>
      <c r="I10" s="334"/>
      <c r="J10" s="334"/>
      <c r="K10" s="334"/>
      <c r="L10" s="334"/>
      <c r="M10" s="334"/>
      <c r="N10" s="334"/>
      <c r="O10" s="334"/>
      <c r="P10" s="334"/>
      <c r="Q10" s="334"/>
      <c r="R10" s="334"/>
      <c r="S10" s="334"/>
      <c r="T10" s="334"/>
      <c r="U10" s="334"/>
      <c r="V10" s="334"/>
      <c r="W10" s="334"/>
      <c r="X10" s="334"/>
      <c r="Y10" s="334"/>
      <c r="Z10" s="334"/>
      <c r="AA10" s="334"/>
      <c r="AB10" s="334"/>
    </row>
    <row r="11" spans="1:42" ht="17.25" customHeight="1">
      <c r="B11" s="550" t="s">
        <v>3</v>
      </c>
      <c r="C11" s="551"/>
      <c r="D11" s="551"/>
      <c r="E11" s="551"/>
      <c r="F11" s="551"/>
      <c r="G11" s="551"/>
      <c r="H11" s="551"/>
      <c r="I11" s="551"/>
      <c r="J11" s="551"/>
      <c r="K11" s="551"/>
      <c r="L11" s="551"/>
      <c r="M11" s="551"/>
      <c r="N11" s="551"/>
      <c r="O11" s="551"/>
      <c r="P11" s="552" t="str">
        <f>CONCATENATE("課税限度額…",HLOOKUP($AN$5,税率!$3:$23,6,FALSE),"万円/年")</f>
        <v>課税限度額…67万円/年</v>
      </c>
      <c r="Q11" s="552"/>
      <c r="R11" s="552"/>
      <c r="S11" s="552"/>
      <c r="T11" s="552"/>
      <c r="U11" s="552"/>
      <c r="V11" s="552"/>
      <c r="W11" s="552"/>
      <c r="X11" s="552"/>
      <c r="Y11" s="552"/>
      <c r="Z11" s="552"/>
      <c r="AA11" s="553"/>
      <c r="AB11" s="554"/>
    </row>
    <row r="12" spans="1:42" ht="15" customHeight="1">
      <c r="B12" s="338"/>
      <c r="C12" s="653" t="s">
        <v>4</v>
      </c>
      <c r="D12" s="653"/>
      <c r="E12" s="653"/>
      <c r="F12" s="654" t="s">
        <v>7</v>
      </c>
      <c r="G12" s="654"/>
      <c r="H12" s="654"/>
      <c r="I12" s="654"/>
      <c r="J12" s="654"/>
      <c r="K12" s="654"/>
      <c r="L12" s="654"/>
      <c r="M12" s="339"/>
      <c r="N12" s="339"/>
      <c r="O12" s="339"/>
      <c r="P12" s="339"/>
      <c r="Q12" s="339"/>
      <c r="R12" s="339"/>
      <c r="S12" s="339"/>
      <c r="T12" s="339"/>
      <c r="U12" s="339"/>
      <c r="V12" s="339"/>
      <c r="W12" s="339"/>
      <c r="X12" s="339"/>
      <c r="Y12" s="339"/>
      <c r="Z12" s="339"/>
      <c r="AA12" s="339"/>
      <c r="AB12" s="340"/>
    </row>
    <row r="13" spans="1:42" ht="15" customHeight="1">
      <c r="B13" s="341"/>
      <c r="C13" s="342"/>
      <c r="D13" s="342"/>
      <c r="E13" s="342"/>
      <c r="F13" s="342"/>
      <c r="G13" s="342"/>
      <c r="H13" s="342"/>
      <c r="I13" s="342"/>
      <c r="J13" s="342"/>
      <c r="K13" s="343" t="s">
        <v>33</v>
      </c>
      <c r="L13" s="577">
        <f>入力用!R15</f>
        <v>0</v>
      </c>
      <c r="M13" s="577"/>
      <c r="N13" s="577"/>
      <c r="O13" s="344" t="s">
        <v>0</v>
      </c>
      <c r="P13" s="562" t="s">
        <v>10</v>
      </c>
      <c r="Q13" s="562"/>
      <c r="R13" s="603">
        <f>HLOOKUP($AN$5,税率!$3:$23,2,FALSE)</f>
        <v>7.18</v>
      </c>
      <c r="S13" s="603"/>
      <c r="T13" s="342" t="s">
        <v>12</v>
      </c>
      <c r="U13" s="562" t="s">
        <v>13</v>
      </c>
      <c r="V13" s="562"/>
      <c r="W13" s="577">
        <f>L13*R13/100</f>
        <v>0</v>
      </c>
      <c r="X13" s="577"/>
      <c r="Y13" s="577"/>
      <c r="Z13" s="342" t="s">
        <v>14</v>
      </c>
      <c r="AA13" s="342"/>
      <c r="AB13" s="345"/>
      <c r="AD13" s="622"/>
      <c r="AE13" s="622"/>
      <c r="AF13" s="622"/>
      <c r="AG13" s="323"/>
      <c r="AH13" s="626"/>
      <c r="AI13" s="626"/>
    </row>
    <row r="14" spans="1:42" ht="15" customHeight="1">
      <c r="B14" s="341"/>
      <c r="C14" s="563" t="s">
        <v>5</v>
      </c>
      <c r="D14" s="563"/>
      <c r="E14" s="563"/>
      <c r="F14" s="559" t="s">
        <v>8</v>
      </c>
      <c r="G14" s="559"/>
      <c r="H14" s="559"/>
      <c r="I14" s="559"/>
      <c r="J14" s="559"/>
      <c r="K14" s="559"/>
      <c r="L14" s="559"/>
      <c r="M14" s="558">
        <f>HLOOKUP($AN$5,税率!$3:$23,3,FALSE)</f>
        <v>30500</v>
      </c>
      <c r="N14" s="558"/>
      <c r="O14" s="344" t="s">
        <v>0</v>
      </c>
      <c r="P14" s="562" t="s">
        <v>10</v>
      </c>
      <c r="Q14" s="562"/>
      <c r="R14" s="602">
        <f>入力用!E16</f>
        <v>0</v>
      </c>
      <c r="S14" s="602"/>
      <c r="T14" s="342" t="s">
        <v>11</v>
      </c>
      <c r="U14" s="562" t="s">
        <v>13</v>
      </c>
      <c r="V14" s="562"/>
      <c r="W14" s="577">
        <f>M14*R14</f>
        <v>0</v>
      </c>
      <c r="X14" s="577"/>
      <c r="Y14" s="577"/>
      <c r="Z14" s="342" t="s">
        <v>14</v>
      </c>
      <c r="AA14" s="342"/>
      <c r="AB14" s="345"/>
      <c r="AD14" s="622"/>
      <c r="AE14" s="622"/>
      <c r="AF14" s="622"/>
      <c r="AG14" s="323"/>
      <c r="AH14" s="626"/>
      <c r="AI14" s="626"/>
    </row>
    <row r="15" spans="1:42" ht="15" customHeight="1">
      <c r="B15" s="341"/>
      <c r="C15" s="563" t="s">
        <v>6</v>
      </c>
      <c r="D15" s="563"/>
      <c r="E15" s="563"/>
      <c r="F15" s="559" t="s">
        <v>9</v>
      </c>
      <c r="G15" s="559"/>
      <c r="H15" s="559"/>
      <c r="I15" s="559"/>
      <c r="J15" s="559"/>
      <c r="K15" s="559"/>
      <c r="L15" s="559"/>
      <c r="M15" s="558">
        <f>HLOOKUP($AN$5,税率!$3:$23,4,FALSE)</f>
        <v>21500</v>
      </c>
      <c r="N15" s="558"/>
      <c r="O15" s="344" t="s">
        <v>0</v>
      </c>
      <c r="P15" s="342"/>
      <c r="Q15" s="342"/>
      <c r="R15" s="342"/>
      <c r="S15" s="342"/>
      <c r="T15" s="342"/>
      <c r="U15" s="342"/>
      <c r="V15" s="342"/>
      <c r="W15" s="577">
        <f>IF(R14=0,0,M15)</f>
        <v>0</v>
      </c>
      <c r="X15" s="577"/>
      <c r="Y15" s="577"/>
      <c r="Z15" s="342" t="s">
        <v>14</v>
      </c>
      <c r="AA15" s="342"/>
      <c r="AB15" s="345"/>
      <c r="AD15" s="5"/>
      <c r="AE15" s="5"/>
      <c r="AF15" s="5"/>
      <c r="AG15" s="5"/>
      <c r="AH15" s="5"/>
      <c r="AI15" s="5"/>
      <c r="AJ15" s="5"/>
      <c r="AK15" s="5"/>
      <c r="AL15" s="5"/>
    </row>
    <row r="16" spans="1:42" s="2" customFormat="1" ht="15" customHeight="1">
      <c r="B16" s="346"/>
      <c r="C16" s="347"/>
      <c r="D16" s="764"/>
      <c r="E16" s="347"/>
      <c r="F16" s="348"/>
      <c r="G16" s="347"/>
      <c r="H16" s="347"/>
      <c r="I16" s="347"/>
      <c r="J16" s="347"/>
      <c r="K16" s="348" t="s">
        <v>57</v>
      </c>
      <c r="L16" s="669" t="s">
        <v>97</v>
      </c>
      <c r="M16" s="669"/>
      <c r="N16" s="348" t="s">
        <v>58</v>
      </c>
      <c r="O16" s="560" t="str">
        <f>入力用!$Q$22</f>
        <v>軽減なし</v>
      </c>
      <c r="P16" s="560"/>
      <c r="Q16" s="347" t="s">
        <v>59</v>
      </c>
      <c r="R16" s="646">
        <f>(W14+W15-R17)*入力用!$P$22</f>
        <v>0</v>
      </c>
      <c r="S16" s="646"/>
      <c r="T16" s="646"/>
      <c r="U16" s="347" t="s">
        <v>14</v>
      </c>
      <c r="V16" s="349"/>
      <c r="W16" s="491"/>
      <c r="X16" s="489"/>
      <c r="Y16" s="489"/>
      <c r="Z16" s="491"/>
      <c r="AA16" s="491"/>
      <c r="AB16" s="350"/>
      <c r="AD16" s="529" t="s">
        <v>319</v>
      </c>
      <c r="AE16" s="529"/>
      <c r="AF16" s="529"/>
      <c r="AG16" s="529"/>
      <c r="AH16" s="527" t="s">
        <v>322</v>
      </c>
      <c r="AI16" s="527"/>
      <c r="AJ16" s="527"/>
      <c r="AK16" s="527"/>
      <c r="AL16" s="527" t="s">
        <v>323</v>
      </c>
      <c r="AM16" s="527"/>
      <c r="AN16" s="527"/>
      <c r="AO16" s="527"/>
    </row>
    <row r="17" spans="2:43" s="2" customFormat="1" ht="15" hidden="1" customHeight="1">
      <c r="B17" s="351"/>
      <c r="C17" s="352"/>
      <c r="D17" s="352"/>
      <c r="E17" s="352"/>
      <c r="F17" s="353"/>
      <c r="G17" s="352"/>
      <c r="H17" s="352"/>
      <c r="I17" s="352"/>
      <c r="J17" s="352"/>
      <c r="K17" s="353" t="s">
        <v>96</v>
      </c>
      <c r="L17" s="354" t="s">
        <v>137</v>
      </c>
      <c r="M17" s="355"/>
      <c r="N17" s="353"/>
      <c r="O17" s="355"/>
      <c r="P17" s="355"/>
      <c r="Q17" s="352"/>
      <c r="R17" s="601">
        <f>IF(入力用!$F$20=1,AH17,IF(入力用!$F$20=2,AL17,IF(入力用!$F$20=3,AH18,0)))</f>
        <v>0</v>
      </c>
      <c r="S17" s="601"/>
      <c r="T17" s="601"/>
      <c r="U17" s="352" t="s">
        <v>14</v>
      </c>
      <c r="V17" s="356"/>
      <c r="W17" s="488"/>
      <c r="X17" s="488"/>
      <c r="Y17" s="488"/>
      <c r="Z17" s="352"/>
      <c r="AA17" s="352"/>
      <c r="AB17" s="357"/>
      <c r="AD17" s="529"/>
      <c r="AE17" s="529"/>
      <c r="AF17" s="529"/>
      <c r="AG17" s="529"/>
      <c r="AH17" s="528">
        <f>W15/2</f>
        <v>0</v>
      </c>
      <c r="AI17" s="528"/>
      <c r="AJ17" s="528"/>
      <c r="AK17" s="528"/>
      <c r="AL17" s="528">
        <f>W15/4</f>
        <v>0</v>
      </c>
      <c r="AM17" s="528"/>
      <c r="AN17" s="528"/>
      <c r="AO17" s="528"/>
    </row>
    <row r="18" spans="2:43" s="310" customFormat="1" ht="15" customHeight="1">
      <c r="B18" s="765"/>
      <c r="C18" s="766"/>
      <c r="D18" s="766"/>
      <c r="E18" s="766"/>
      <c r="F18" s="767"/>
      <c r="G18" s="766"/>
      <c r="H18" s="766"/>
      <c r="I18" s="766"/>
      <c r="J18" s="766"/>
      <c r="K18" s="767" t="s">
        <v>57</v>
      </c>
      <c r="L18" s="768" t="s">
        <v>306</v>
      </c>
      <c r="M18" s="769"/>
      <c r="N18" s="767"/>
      <c r="O18" s="769"/>
      <c r="P18" s="769"/>
      <c r="Q18" s="766"/>
      <c r="R18" s="770">
        <f>IF($AN$5&lt;=503,0,0.5*(M14*(1-入力用!$P$22)*(COUNTIF(入力用!G5:G11,"○"))))</f>
        <v>0</v>
      </c>
      <c r="S18" s="770"/>
      <c r="T18" s="770"/>
      <c r="U18" s="766" t="s">
        <v>14</v>
      </c>
      <c r="V18" s="771"/>
      <c r="W18" s="770"/>
      <c r="X18" s="770"/>
      <c r="Y18" s="770"/>
      <c r="Z18" s="766"/>
      <c r="AA18" s="766"/>
      <c r="AB18" s="772"/>
      <c r="AD18" s="529" t="s">
        <v>320</v>
      </c>
      <c r="AE18" s="529"/>
      <c r="AF18" s="529"/>
      <c r="AG18" s="529"/>
      <c r="AH18" s="528">
        <f>IF(入力用!P22=0,(W14+W15)/2+W13,IF(入力用!P22=0.2,(W14+W15)*3/10+W13,0))</f>
        <v>0</v>
      </c>
      <c r="AI18" s="528"/>
      <c r="AJ18" s="528"/>
      <c r="AK18" s="528"/>
      <c r="AL18" s="530"/>
      <c r="AM18" s="530"/>
      <c r="AN18" s="530"/>
      <c r="AO18" s="530"/>
      <c r="AP18" s="311"/>
      <c r="AQ18" s="311"/>
    </row>
    <row r="19" spans="2:43" ht="15.9" customHeight="1">
      <c r="B19" s="773"/>
      <c r="C19" s="774" t="s">
        <v>19</v>
      </c>
      <c r="D19" s="775" t="s">
        <v>15</v>
      </c>
      <c r="E19" s="775"/>
      <c r="F19" s="775"/>
      <c r="G19" s="775"/>
      <c r="H19" s="775"/>
      <c r="I19" s="776" t="s">
        <v>16</v>
      </c>
      <c r="J19" s="776"/>
      <c r="K19" s="776"/>
      <c r="L19" s="776"/>
      <c r="M19" s="777"/>
      <c r="N19" s="778" t="s">
        <v>17</v>
      </c>
      <c r="O19" s="779">
        <f>HLOOKUP($AM$2,税率!$3:$23,5,FALSE)</f>
        <v>670000</v>
      </c>
      <c r="P19" s="779"/>
      <c r="Q19" s="780" t="s">
        <v>0</v>
      </c>
      <c r="R19" s="777"/>
      <c r="S19" s="777"/>
      <c r="T19" s="777" t="s">
        <v>18</v>
      </c>
      <c r="U19" s="777"/>
      <c r="V19" s="781">
        <f>IF(W13+W14+W15&gt;=O19,O19,ROUNDDOWN((W13+W14+W15)-R16-R17-W17-R18,-2))</f>
        <v>0</v>
      </c>
      <c r="W19" s="781"/>
      <c r="X19" s="781"/>
      <c r="Y19" s="777"/>
      <c r="Z19" s="782" t="s">
        <v>14</v>
      </c>
      <c r="AA19" s="777"/>
      <c r="AB19" s="783"/>
      <c r="AD19" s="529" t="s">
        <v>321</v>
      </c>
      <c r="AE19" s="529"/>
      <c r="AF19" s="529"/>
      <c r="AG19" s="529"/>
      <c r="AH19" s="528">
        <f>IF(W13+W14+W15-R16-R17&lt;O19,0,(W13+W14+W15)-R16-R17-V19)</f>
        <v>0</v>
      </c>
      <c r="AI19" s="528"/>
      <c r="AJ19" s="528"/>
      <c r="AK19" s="528"/>
      <c r="AL19" s="530"/>
      <c r="AM19" s="530"/>
      <c r="AN19" s="530"/>
      <c r="AO19" s="530"/>
    </row>
    <row r="20" spans="2:43" ht="17.25" customHeight="1">
      <c r="B20" s="550" t="s">
        <v>20</v>
      </c>
      <c r="C20" s="551"/>
      <c r="D20" s="551"/>
      <c r="E20" s="551"/>
      <c r="F20" s="551"/>
      <c r="G20" s="551"/>
      <c r="H20" s="551"/>
      <c r="I20" s="551"/>
      <c r="J20" s="551"/>
      <c r="K20" s="551"/>
      <c r="L20" s="551"/>
      <c r="M20" s="551"/>
      <c r="N20" s="551"/>
      <c r="O20" s="551"/>
      <c r="P20" s="552" t="str">
        <f>CONCATENATE("課税限度額…",HLOOKUP($AN$5,税率!$3:$23,11,FALSE),"万円/年")</f>
        <v>課税限度額…26万円/年</v>
      </c>
      <c r="Q20" s="552"/>
      <c r="R20" s="552"/>
      <c r="S20" s="552"/>
      <c r="T20" s="552"/>
      <c r="U20" s="552"/>
      <c r="V20" s="552"/>
      <c r="W20" s="552"/>
      <c r="X20" s="552"/>
      <c r="Y20" s="552"/>
      <c r="Z20" s="552"/>
      <c r="AA20" s="553"/>
      <c r="AB20" s="554"/>
      <c r="AD20" s="5"/>
      <c r="AE20" s="5"/>
      <c r="AF20" s="5"/>
      <c r="AG20" s="5"/>
      <c r="AH20" s="5"/>
      <c r="AI20" s="5"/>
      <c r="AJ20" s="5"/>
      <c r="AK20" s="5"/>
      <c r="AL20" s="5"/>
    </row>
    <row r="21" spans="2:43" ht="15" customHeight="1">
      <c r="B21" s="358"/>
      <c r="C21" s="661" t="s">
        <v>4</v>
      </c>
      <c r="D21" s="661"/>
      <c r="E21" s="661"/>
      <c r="F21" s="649" t="s">
        <v>7</v>
      </c>
      <c r="G21" s="649"/>
      <c r="H21" s="649"/>
      <c r="I21" s="649"/>
      <c r="J21" s="649"/>
      <c r="K21" s="649"/>
      <c r="L21" s="649"/>
      <c r="M21" s="359"/>
      <c r="N21" s="359"/>
      <c r="O21" s="359"/>
      <c r="P21" s="359"/>
      <c r="Q21" s="359"/>
      <c r="R21" s="359"/>
      <c r="S21" s="359"/>
      <c r="T21" s="359"/>
      <c r="U21" s="359"/>
      <c r="V21" s="359"/>
      <c r="W21" s="359"/>
      <c r="X21" s="359"/>
      <c r="Y21" s="359"/>
      <c r="Z21" s="359"/>
      <c r="AA21" s="359"/>
      <c r="AB21" s="360"/>
      <c r="AD21" s="5"/>
      <c r="AE21" s="5"/>
      <c r="AF21" s="5"/>
      <c r="AG21" s="5"/>
      <c r="AH21" s="5"/>
      <c r="AI21" s="5"/>
      <c r="AJ21" s="5"/>
      <c r="AK21" s="5"/>
      <c r="AL21" s="5"/>
    </row>
    <row r="22" spans="2:43" ht="15" customHeight="1">
      <c r="B22" s="361"/>
      <c r="C22" s="362"/>
      <c r="D22" s="362"/>
      <c r="E22" s="362"/>
      <c r="F22" s="362"/>
      <c r="G22" s="362"/>
      <c r="H22" s="362"/>
      <c r="I22" s="362"/>
      <c r="J22" s="362"/>
      <c r="K22" s="363" t="s">
        <v>33</v>
      </c>
      <c r="L22" s="597">
        <f>L13</f>
        <v>0</v>
      </c>
      <c r="M22" s="597"/>
      <c r="N22" s="597"/>
      <c r="O22" s="364" t="s">
        <v>0</v>
      </c>
      <c r="P22" s="561" t="s">
        <v>10</v>
      </c>
      <c r="Q22" s="561"/>
      <c r="R22" s="655">
        <f>HLOOKUP($AN$5,税率!$3:$23,7,FALSE)</f>
        <v>2.9</v>
      </c>
      <c r="S22" s="655"/>
      <c r="T22" s="362" t="s">
        <v>12</v>
      </c>
      <c r="U22" s="561" t="s">
        <v>13</v>
      </c>
      <c r="V22" s="561"/>
      <c r="W22" s="597">
        <f>L22*R22/100</f>
        <v>0</v>
      </c>
      <c r="X22" s="597"/>
      <c r="Y22" s="597"/>
      <c r="Z22" s="362" t="s">
        <v>14</v>
      </c>
      <c r="AA22" s="362"/>
      <c r="AB22" s="365"/>
      <c r="AD22" s="496"/>
      <c r="AE22" s="496"/>
      <c r="AF22" s="496"/>
      <c r="AG22" s="495"/>
      <c r="AH22" s="5"/>
      <c r="AI22" s="5"/>
      <c r="AJ22" s="5"/>
      <c r="AK22" s="5"/>
      <c r="AL22" s="5"/>
    </row>
    <row r="23" spans="2:43" ht="15" customHeight="1">
      <c r="B23" s="361"/>
      <c r="C23" s="564" t="s">
        <v>5</v>
      </c>
      <c r="D23" s="564"/>
      <c r="E23" s="564"/>
      <c r="F23" s="591" t="s">
        <v>8</v>
      </c>
      <c r="G23" s="591"/>
      <c r="H23" s="591"/>
      <c r="I23" s="591"/>
      <c r="J23" s="591"/>
      <c r="K23" s="591"/>
      <c r="L23" s="591"/>
      <c r="M23" s="592">
        <f>HLOOKUP($AN$5,税率!$3:$23,8,FALSE)</f>
        <v>12400</v>
      </c>
      <c r="N23" s="592"/>
      <c r="O23" s="364" t="s">
        <v>0</v>
      </c>
      <c r="P23" s="561" t="s">
        <v>10</v>
      </c>
      <c r="Q23" s="561"/>
      <c r="R23" s="600">
        <f>R14</f>
        <v>0</v>
      </c>
      <c r="S23" s="600"/>
      <c r="T23" s="362" t="s">
        <v>11</v>
      </c>
      <c r="U23" s="561" t="s">
        <v>13</v>
      </c>
      <c r="V23" s="561"/>
      <c r="W23" s="597">
        <f>M23*R23</f>
        <v>0</v>
      </c>
      <c r="X23" s="597"/>
      <c r="Y23" s="597"/>
      <c r="Z23" s="362" t="s">
        <v>14</v>
      </c>
      <c r="AA23" s="362"/>
      <c r="AB23" s="365"/>
      <c r="AD23" s="496"/>
      <c r="AE23" s="496"/>
      <c r="AF23" s="496"/>
      <c r="AG23" s="495"/>
      <c r="AH23" s="5"/>
      <c r="AI23" s="5"/>
      <c r="AJ23" s="5"/>
      <c r="AK23" s="5"/>
      <c r="AL23" s="5"/>
    </row>
    <row r="24" spans="2:43" ht="15" customHeight="1">
      <c r="B24" s="366"/>
      <c r="C24" s="564" t="s">
        <v>6</v>
      </c>
      <c r="D24" s="564"/>
      <c r="E24" s="564"/>
      <c r="F24" s="591" t="s">
        <v>9</v>
      </c>
      <c r="G24" s="591"/>
      <c r="H24" s="591"/>
      <c r="I24" s="591"/>
      <c r="J24" s="591"/>
      <c r="K24" s="591"/>
      <c r="L24" s="591"/>
      <c r="M24" s="592">
        <f>HLOOKUP($AN$5,税率!$3:$23,9,FALSE)</f>
        <v>8500</v>
      </c>
      <c r="N24" s="592"/>
      <c r="O24" s="364" t="s">
        <v>0</v>
      </c>
      <c r="P24" s="362"/>
      <c r="Q24" s="362"/>
      <c r="R24" s="362"/>
      <c r="S24" s="362"/>
      <c r="T24" s="362"/>
      <c r="U24" s="362"/>
      <c r="V24" s="362"/>
      <c r="W24" s="597">
        <f>IF(R23=0,0,M24)</f>
        <v>0</v>
      </c>
      <c r="X24" s="597"/>
      <c r="Y24" s="597"/>
      <c r="Z24" s="362" t="s">
        <v>14</v>
      </c>
      <c r="AA24" s="362"/>
      <c r="AB24" s="365"/>
      <c r="AD24" s="5"/>
      <c r="AE24" s="5"/>
      <c r="AF24" s="5"/>
      <c r="AG24" s="5"/>
      <c r="AH24" s="5"/>
      <c r="AI24" s="5"/>
      <c r="AJ24" s="5"/>
      <c r="AK24" s="5"/>
      <c r="AL24" s="5"/>
    </row>
    <row r="25" spans="2:43" s="2" customFormat="1" ht="15" customHeight="1">
      <c r="B25" s="367"/>
      <c r="C25" s="492"/>
      <c r="D25" s="368"/>
      <c r="E25" s="368"/>
      <c r="F25" s="369"/>
      <c r="G25" s="368"/>
      <c r="H25" s="368"/>
      <c r="I25" s="368"/>
      <c r="J25" s="368"/>
      <c r="K25" s="369" t="s">
        <v>57</v>
      </c>
      <c r="L25" s="660" t="s">
        <v>97</v>
      </c>
      <c r="M25" s="660"/>
      <c r="N25" s="369" t="s">
        <v>58</v>
      </c>
      <c r="O25" s="631" t="str">
        <f>入力用!$Q$22</f>
        <v>軽減なし</v>
      </c>
      <c r="P25" s="631"/>
      <c r="Q25" s="368" t="s">
        <v>59</v>
      </c>
      <c r="R25" s="599">
        <f>(W23+W24-R26)*入力用!$P$22</f>
        <v>0</v>
      </c>
      <c r="S25" s="599"/>
      <c r="T25" s="599"/>
      <c r="U25" s="368" t="s">
        <v>14</v>
      </c>
      <c r="V25" s="370"/>
      <c r="W25" s="490"/>
      <c r="X25" s="487"/>
      <c r="Y25" s="487"/>
      <c r="Z25" s="490"/>
      <c r="AA25" s="490"/>
      <c r="AB25" s="371"/>
      <c r="AD25" s="529" t="s">
        <v>319</v>
      </c>
      <c r="AE25" s="529"/>
      <c r="AF25" s="529"/>
      <c r="AG25" s="529"/>
      <c r="AH25" s="527" t="s">
        <v>322</v>
      </c>
      <c r="AI25" s="527"/>
      <c r="AJ25" s="527"/>
      <c r="AK25" s="527"/>
      <c r="AL25" s="527" t="s">
        <v>323</v>
      </c>
      <c r="AM25" s="527"/>
      <c r="AN25" s="527"/>
      <c r="AO25" s="527"/>
    </row>
    <row r="26" spans="2:43" s="2" customFormat="1" ht="15" hidden="1" customHeight="1">
      <c r="B26" s="372"/>
      <c r="C26" s="373"/>
      <c r="D26" s="373"/>
      <c r="E26" s="373"/>
      <c r="F26" s="374"/>
      <c r="G26" s="373"/>
      <c r="H26" s="373"/>
      <c r="I26" s="373"/>
      <c r="J26" s="373"/>
      <c r="K26" s="374" t="s">
        <v>96</v>
      </c>
      <c r="L26" s="375" t="s">
        <v>137</v>
      </c>
      <c r="M26" s="376"/>
      <c r="N26" s="374"/>
      <c r="O26" s="376"/>
      <c r="P26" s="376"/>
      <c r="Q26" s="373"/>
      <c r="R26" s="598">
        <f>IF(入力用!$F$20=1,AH26,IF(入力用!$F$20=2,AL26,IF(入力用!$F$20=3,AH27,0)))</f>
        <v>0</v>
      </c>
      <c r="S26" s="598"/>
      <c r="T26" s="598"/>
      <c r="U26" s="373" t="s">
        <v>14</v>
      </c>
      <c r="V26" s="377"/>
      <c r="W26" s="486"/>
      <c r="X26" s="486"/>
      <c r="Y26" s="486"/>
      <c r="Z26" s="373"/>
      <c r="AA26" s="373"/>
      <c r="AB26" s="378"/>
      <c r="AD26" s="529"/>
      <c r="AE26" s="529"/>
      <c r="AF26" s="529"/>
      <c r="AG26" s="529"/>
      <c r="AH26" s="528">
        <f>W24/2</f>
        <v>0</v>
      </c>
      <c r="AI26" s="528"/>
      <c r="AJ26" s="528"/>
      <c r="AK26" s="528"/>
      <c r="AL26" s="528">
        <f>W24/4</f>
        <v>0</v>
      </c>
      <c r="AM26" s="528"/>
      <c r="AN26" s="528"/>
      <c r="AO26" s="528"/>
    </row>
    <row r="27" spans="2:43" s="2" customFormat="1" ht="15" customHeight="1">
      <c r="B27" s="785"/>
      <c r="C27" s="786"/>
      <c r="D27" s="786"/>
      <c r="E27" s="786"/>
      <c r="F27" s="787"/>
      <c r="G27" s="786"/>
      <c r="H27" s="786"/>
      <c r="I27" s="786"/>
      <c r="J27" s="786"/>
      <c r="K27" s="374" t="s">
        <v>57</v>
      </c>
      <c r="L27" s="375" t="s">
        <v>306</v>
      </c>
      <c r="M27" s="376"/>
      <c r="N27" s="374"/>
      <c r="O27" s="376"/>
      <c r="P27" s="376"/>
      <c r="Q27" s="373"/>
      <c r="R27" s="598">
        <f>IF($AN$5&lt;=503,0,0.5*(M23*(1-入力用!$P$22)*(COUNTIF(入力用!G5:G11,"○"))))</f>
        <v>0</v>
      </c>
      <c r="S27" s="598"/>
      <c r="T27" s="598"/>
      <c r="U27" s="373" t="s">
        <v>14</v>
      </c>
      <c r="V27" s="493"/>
      <c r="W27" s="788"/>
      <c r="X27" s="788"/>
      <c r="Y27" s="788"/>
      <c r="Z27" s="786"/>
      <c r="AA27" s="786"/>
      <c r="AB27" s="789"/>
      <c r="AD27" s="529" t="s">
        <v>320</v>
      </c>
      <c r="AE27" s="529"/>
      <c r="AF27" s="529"/>
      <c r="AG27" s="529"/>
      <c r="AH27" s="528">
        <f>IF(入力用!P32=0,(W23+W24)/2+W22,IF(入力用!P32=0.2,(W23+W24)*3/10+W22,0))</f>
        <v>0</v>
      </c>
      <c r="AI27" s="528"/>
      <c r="AJ27" s="528"/>
      <c r="AK27" s="528"/>
      <c r="AL27" s="530"/>
      <c r="AM27" s="530"/>
      <c r="AN27" s="530"/>
      <c r="AO27" s="530"/>
      <c r="AP27" s="1"/>
      <c r="AQ27" s="1"/>
    </row>
    <row r="28" spans="2:43" ht="17.25" customHeight="1">
      <c r="B28" s="380"/>
      <c r="C28" s="381" t="s">
        <v>19</v>
      </c>
      <c r="D28" s="613" t="s">
        <v>15</v>
      </c>
      <c r="E28" s="613"/>
      <c r="F28" s="613"/>
      <c r="G28" s="613"/>
      <c r="H28" s="613"/>
      <c r="I28" s="612" t="s">
        <v>16</v>
      </c>
      <c r="J28" s="612"/>
      <c r="K28" s="612"/>
      <c r="L28" s="612"/>
      <c r="M28" s="382"/>
      <c r="N28" s="383" t="s">
        <v>17</v>
      </c>
      <c r="O28" s="659">
        <f>HLOOKUP($AM$2,税率!$3:$23,10,FALSE)</f>
        <v>260000</v>
      </c>
      <c r="P28" s="659"/>
      <c r="Q28" s="384" t="s">
        <v>0</v>
      </c>
      <c r="R28" s="382"/>
      <c r="S28" s="382"/>
      <c r="T28" s="382" t="s">
        <v>18</v>
      </c>
      <c r="U28" s="382"/>
      <c r="V28" s="619">
        <f>IF(W22+W23+W24&gt;=O28,O28,ROUNDDOWN((W22+W23+W24)-R25-R26-R27-W26,-2))</f>
        <v>0</v>
      </c>
      <c r="W28" s="619"/>
      <c r="X28" s="619"/>
      <c r="Y28" s="382"/>
      <c r="Z28" s="385" t="s">
        <v>14</v>
      </c>
      <c r="AA28" s="382"/>
      <c r="AB28" s="386"/>
      <c r="AD28" s="529" t="s">
        <v>321</v>
      </c>
      <c r="AE28" s="529"/>
      <c r="AF28" s="529"/>
      <c r="AG28" s="529"/>
      <c r="AH28" s="528">
        <f>IF(W22+W23+W24-R25-R26&lt;O28,0,(W22+W23+W24)-R25-R26-V28)</f>
        <v>0</v>
      </c>
      <c r="AI28" s="528"/>
      <c r="AJ28" s="528"/>
      <c r="AK28" s="528"/>
      <c r="AL28" s="530"/>
      <c r="AM28" s="530"/>
      <c r="AN28" s="530"/>
      <c r="AO28" s="530"/>
    </row>
    <row r="29" spans="2:43" ht="17.25" customHeight="1">
      <c r="B29" s="550" t="s">
        <v>21</v>
      </c>
      <c r="C29" s="551"/>
      <c r="D29" s="551"/>
      <c r="E29" s="551"/>
      <c r="F29" s="551"/>
      <c r="G29" s="551"/>
      <c r="H29" s="551"/>
      <c r="I29" s="551"/>
      <c r="J29" s="551"/>
      <c r="K29" s="551"/>
      <c r="L29" s="551"/>
      <c r="M29" s="551"/>
      <c r="N29" s="551"/>
      <c r="O29" s="551"/>
      <c r="P29" s="552" t="str">
        <f>CONCATENATE("課税限度額…",HLOOKUP($AN$5,税率!$3:$23,16,FALSE),"万円/年")</f>
        <v>課税限度額…17万円/年</v>
      </c>
      <c r="Q29" s="552"/>
      <c r="R29" s="552"/>
      <c r="S29" s="552"/>
      <c r="T29" s="552"/>
      <c r="U29" s="552"/>
      <c r="V29" s="552"/>
      <c r="W29" s="552"/>
      <c r="X29" s="552"/>
      <c r="Y29" s="552"/>
      <c r="Z29" s="552"/>
      <c r="AA29" s="553"/>
      <c r="AB29" s="554"/>
      <c r="AD29" s="5"/>
      <c r="AE29" s="5"/>
      <c r="AF29" s="5"/>
      <c r="AG29" s="5"/>
      <c r="AH29" s="5"/>
      <c r="AI29" s="5"/>
      <c r="AJ29" s="5"/>
      <c r="AK29" s="5"/>
      <c r="AL29" s="5"/>
    </row>
    <row r="30" spans="2:43" ht="15" customHeight="1">
      <c r="B30" s="387"/>
      <c r="C30" s="615" t="s">
        <v>4</v>
      </c>
      <c r="D30" s="615"/>
      <c r="E30" s="615"/>
      <c r="F30" s="614" t="s">
        <v>7</v>
      </c>
      <c r="G30" s="614"/>
      <c r="H30" s="614"/>
      <c r="I30" s="614"/>
      <c r="J30" s="614"/>
      <c r="K30" s="614"/>
      <c r="L30" s="614"/>
      <c r="M30" s="388"/>
      <c r="N30" s="388"/>
      <c r="O30" s="388"/>
      <c r="P30" s="388"/>
      <c r="Q30" s="388"/>
      <c r="R30" s="388"/>
      <c r="S30" s="388"/>
      <c r="T30" s="388"/>
      <c r="U30" s="388"/>
      <c r="V30" s="388"/>
      <c r="W30" s="388"/>
      <c r="X30" s="388"/>
      <c r="Y30" s="388"/>
      <c r="Z30" s="388"/>
      <c r="AA30" s="388"/>
      <c r="AB30" s="389"/>
      <c r="AD30" s="5"/>
      <c r="AE30" s="5"/>
      <c r="AF30" s="5"/>
      <c r="AG30" s="5"/>
      <c r="AH30" s="5"/>
      <c r="AI30" s="5"/>
      <c r="AJ30" s="5"/>
      <c r="AK30" s="5"/>
      <c r="AL30" s="5"/>
    </row>
    <row r="31" spans="2:43" ht="15" customHeight="1">
      <c r="B31" s="390"/>
      <c r="C31" s="391"/>
      <c r="D31" s="391"/>
      <c r="E31" s="391"/>
      <c r="F31" s="391"/>
      <c r="G31" s="391"/>
      <c r="H31" s="391"/>
      <c r="I31" s="391"/>
      <c r="J31" s="391"/>
      <c r="K31" s="392" t="s">
        <v>33</v>
      </c>
      <c r="L31" s="579">
        <f>入力用!S15</f>
        <v>0</v>
      </c>
      <c r="M31" s="579"/>
      <c r="N31" s="579"/>
      <c r="O31" s="393" t="s">
        <v>0</v>
      </c>
      <c r="P31" s="578" t="s">
        <v>10</v>
      </c>
      <c r="Q31" s="578"/>
      <c r="R31" s="621">
        <f>HLOOKUP($AN$5,税率!$3:$23,12,FALSE)</f>
        <v>2.73</v>
      </c>
      <c r="S31" s="621"/>
      <c r="T31" s="394" t="s">
        <v>101</v>
      </c>
      <c r="U31" s="578" t="s">
        <v>13</v>
      </c>
      <c r="V31" s="578"/>
      <c r="W31" s="579">
        <f>L31*R31/100</f>
        <v>0</v>
      </c>
      <c r="X31" s="579"/>
      <c r="Y31" s="579"/>
      <c r="Z31" s="391" t="s">
        <v>14</v>
      </c>
      <c r="AA31" s="391"/>
      <c r="AB31" s="395"/>
      <c r="AD31" s="5"/>
      <c r="AE31" s="5"/>
      <c r="AF31" s="5"/>
      <c r="AG31" s="5"/>
      <c r="AH31" s="5"/>
      <c r="AI31" s="5"/>
      <c r="AJ31" s="5"/>
      <c r="AK31" s="5"/>
      <c r="AL31" s="5"/>
    </row>
    <row r="32" spans="2:43" ht="15" customHeight="1">
      <c r="B32" s="390"/>
      <c r="C32" s="616" t="s">
        <v>5</v>
      </c>
      <c r="D32" s="616"/>
      <c r="E32" s="616"/>
      <c r="F32" s="611" t="s">
        <v>8</v>
      </c>
      <c r="G32" s="611"/>
      <c r="H32" s="611"/>
      <c r="I32" s="611"/>
      <c r="J32" s="611"/>
      <c r="K32" s="611"/>
      <c r="L32" s="611"/>
      <c r="M32" s="634">
        <f>HLOOKUP($AN$5,税率!$3:$23,13,FALSE)</f>
        <v>13700</v>
      </c>
      <c r="N32" s="634"/>
      <c r="O32" s="394" t="s">
        <v>0</v>
      </c>
      <c r="P32" s="578" t="s">
        <v>10</v>
      </c>
      <c r="Q32" s="578"/>
      <c r="R32" s="657">
        <f>入力用!E17</f>
        <v>0</v>
      </c>
      <c r="S32" s="658"/>
      <c r="T32" s="391" t="s">
        <v>11</v>
      </c>
      <c r="U32" s="578" t="s">
        <v>13</v>
      </c>
      <c r="V32" s="578"/>
      <c r="W32" s="579">
        <f>M32*R32</f>
        <v>0</v>
      </c>
      <c r="X32" s="579"/>
      <c r="Y32" s="579"/>
      <c r="Z32" s="391" t="s">
        <v>14</v>
      </c>
      <c r="AA32" s="391"/>
      <c r="AB32" s="395"/>
      <c r="AD32" s="5"/>
      <c r="AE32" s="5"/>
      <c r="AF32" s="5"/>
      <c r="AG32" s="5"/>
      <c r="AH32" s="5"/>
      <c r="AI32" s="5"/>
      <c r="AJ32" s="5"/>
      <c r="AK32" s="5"/>
      <c r="AL32" s="5"/>
    </row>
    <row r="33" spans="2:43" ht="15" customHeight="1">
      <c r="B33" s="396"/>
      <c r="C33" s="616" t="s">
        <v>6</v>
      </c>
      <c r="D33" s="616"/>
      <c r="E33" s="616"/>
      <c r="F33" s="611" t="s">
        <v>9</v>
      </c>
      <c r="G33" s="611"/>
      <c r="H33" s="611"/>
      <c r="I33" s="611"/>
      <c r="J33" s="611"/>
      <c r="K33" s="611"/>
      <c r="L33" s="611"/>
      <c r="M33" s="634">
        <f>HLOOKUP($AN$5,税率!$3:$23,14,FALSE)</f>
        <v>6900</v>
      </c>
      <c r="N33" s="634"/>
      <c r="O33" s="393" t="s">
        <v>0</v>
      </c>
      <c r="P33" s="391"/>
      <c r="Q33" s="391"/>
      <c r="R33" s="391"/>
      <c r="S33" s="391"/>
      <c r="T33" s="391"/>
      <c r="U33" s="391"/>
      <c r="V33" s="391"/>
      <c r="W33" s="579">
        <f>IF(R32=0,0,M33)</f>
        <v>0</v>
      </c>
      <c r="X33" s="579"/>
      <c r="Y33" s="579"/>
      <c r="Z33" s="391" t="s">
        <v>14</v>
      </c>
      <c r="AA33" s="391"/>
      <c r="AB33" s="395"/>
      <c r="AD33" s="5"/>
      <c r="AE33" s="5"/>
      <c r="AF33" s="5"/>
      <c r="AG33" s="5"/>
      <c r="AH33" s="5"/>
      <c r="AI33" s="5"/>
      <c r="AJ33" s="5"/>
      <c r="AK33" s="5"/>
      <c r="AL33" s="5"/>
    </row>
    <row r="34" spans="2:43" s="2" customFormat="1" ht="15" customHeight="1">
      <c r="B34" s="397"/>
      <c r="C34" s="398"/>
      <c r="D34" s="398"/>
      <c r="E34" s="398"/>
      <c r="F34" s="399"/>
      <c r="G34" s="398"/>
      <c r="H34" s="398"/>
      <c r="I34" s="398"/>
      <c r="J34" s="398"/>
      <c r="K34" s="399" t="s">
        <v>57</v>
      </c>
      <c r="L34" s="652" t="s">
        <v>97</v>
      </c>
      <c r="M34" s="652"/>
      <c r="N34" s="399" t="s">
        <v>58</v>
      </c>
      <c r="O34" s="582" t="str">
        <f>入力用!$Q$22</f>
        <v>軽減なし</v>
      </c>
      <c r="P34" s="582"/>
      <c r="Q34" s="398" t="s">
        <v>59</v>
      </c>
      <c r="R34" s="583">
        <f>(W32+W33)*入力用!$P$22</f>
        <v>0</v>
      </c>
      <c r="S34" s="583"/>
      <c r="T34" s="583"/>
      <c r="U34" s="398" t="s">
        <v>14</v>
      </c>
      <c r="V34" s="400"/>
      <c r="W34" s="398"/>
      <c r="X34" s="400"/>
      <c r="Y34" s="400"/>
      <c r="Z34" s="398"/>
      <c r="AA34" s="398"/>
      <c r="AB34" s="401"/>
      <c r="AD34" s="494"/>
      <c r="AE34" s="494"/>
      <c r="AF34" s="494"/>
      <c r="AG34" s="494"/>
      <c r="AH34" s="494"/>
      <c r="AI34" s="494"/>
      <c r="AJ34" s="494"/>
      <c r="AK34" s="494"/>
      <c r="AL34" s="494"/>
    </row>
    <row r="35" spans="2:43" ht="17.25" customHeight="1">
      <c r="B35" s="402"/>
      <c r="C35" s="403" t="s">
        <v>19</v>
      </c>
      <c r="D35" s="650" t="s">
        <v>15</v>
      </c>
      <c r="E35" s="650"/>
      <c r="F35" s="650"/>
      <c r="G35" s="650"/>
      <c r="H35" s="650"/>
      <c r="I35" s="651" t="s">
        <v>16</v>
      </c>
      <c r="J35" s="651"/>
      <c r="K35" s="651"/>
      <c r="L35" s="651"/>
      <c r="M35" s="404"/>
      <c r="N35" s="405" t="s">
        <v>17</v>
      </c>
      <c r="O35" s="586">
        <f>HLOOKUP($AM$2,税率!$3:$23,15,FALSE)</f>
        <v>170000</v>
      </c>
      <c r="P35" s="586"/>
      <c r="Q35" s="406" t="s">
        <v>0</v>
      </c>
      <c r="R35" s="404"/>
      <c r="S35" s="404"/>
      <c r="T35" s="404" t="s">
        <v>18</v>
      </c>
      <c r="U35" s="404"/>
      <c r="V35" s="587">
        <f>IF(W31+W32+W33&gt;=O35,O35,ROUNDDOWN((W31+W32+W33)-R34,-2))</f>
        <v>0</v>
      </c>
      <c r="W35" s="587"/>
      <c r="X35" s="587"/>
      <c r="Y35" s="404"/>
      <c r="Z35" s="407" t="s">
        <v>14</v>
      </c>
      <c r="AA35" s="404"/>
      <c r="AB35" s="408"/>
      <c r="AD35" s="496"/>
      <c r="AE35" s="496"/>
      <c r="AF35" s="496"/>
      <c r="AG35" s="5"/>
      <c r="AH35" s="5"/>
      <c r="AI35" s="5"/>
      <c r="AJ35" s="5"/>
      <c r="AK35" s="5"/>
      <c r="AL35" s="5"/>
    </row>
    <row r="36" spans="2:43" ht="17.25" customHeight="1">
      <c r="B36" s="550" t="s">
        <v>310</v>
      </c>
      <c r="C36" s="551"/>
      <c r="D36" s="551"/>
      <c r="E36" s="551"/>
      <c r="F36" s="551"/>
      <c r="G36" s="551"/>
      <c r="H36" s="551"/>
      <c r="I36" s="551"/>
      <c r="J36" s="551"/>
      <c r="K36" s="551"/>
      <c r="L36" s="551"/>
      <c r="M36" s="551"/>
      <c r="N36" s="551"/>
      <c r="O36" s="551"/>
      <c r="P36" s="552" t="str">
        <f>CONCATENATE("課税限度額…",HLOOKUP($AN$5,税率!$3:$23,21,FALSE),"万円/年")</f>
        <v>課税限度額…3万円/年</v>
      </c>
      <c r="Q36" s="552"/>
      <c r="R36" s="552"/>
      <c r="S36" s="552"/>
      <c r="T36" s="552"/>
      <c r="U36" s="552"/>
      <c r="V36" s="552"/>
      <c r="W36" s="552"/>
      <c r="X36" s="552"/>
      <c r="Y36" s="552"/>
      <c r="Z36" s="552"/>
      <c r="AA36" s="553"/>
      <c r="AB36" s="554"/>
      <c r="AD36" s="5"/>
      <c r="AE36" s="5"/>
      <c r="AF36" s="5"/>
      <c r="AG36" s="5"/>
      <c r="AH36" s="5"/>
      <c r="AI36" s="5"/>
      <c r="AJ36" s="5"/>
      <c r="AK36" s="5"/>
      <c r="AL36" s="5"/>
    </row>
    <row r="37" spans="2:43" ht="15" customHeight="1">
      <c r="B37" s="429"/>
      <c r="C37" s="555" t="s">
        <v>4</v>
      </c>
      <c r="D37" s="555"/>
      <c r="E37" s="555"/>
      <c r="F37" s="556" t="s">
        <v>7</v>
      </c>
      <c r="G37" s="556"/>
      <c r="H37" s="556"/>
      <c r="I37" s="556"/>
      <c r="J37" s="556"/>
      <c r="K37" s="556"/>
      <c r="L37" s="556"/>
      <c r="M37" s="430"/>
      <c r="N37" s="430"/>
      <c r="O37" s="430"/>
      <c r="P37" s="430"/>
      <c r="Q37" s="430"/>
      <c r="R37" s="430"/>
      <c r="S37" s="430"/>
      <c r="T37" s="430"/>
      <c r="U37" s="430"/>
      <c r="V37" s="430"/>
      <c r="W37" s="430"/>
      <c r="X37" s="430"/>
      <c r="Y37" s="430"/>
      <c r="Z37" s="430"/>
      <c r="AA37" s="430"/>
      <c r="AB37" s="431"/>
      <c r="AD37" s="5"/>
      <c r="AE37" s="5"/>
      <c r="AF37" s="5"/>
      <c r="AG37" s="5"/>
      <c r="AH37" s="5"/>
      <c r="AI37" s="5"/>
      <c r="AJ37" s="5"/>
      <c r="AK37" s="5"/>
      <c r="AL37" s="5"/>
    </row>
    <row r="38" spans="2:43" ht="15" customHeight="1">
      <c r="B38" s="432"/>
      <c r="C38" s="433"/>
      <c r="D38" s="433"/>
      <c r="E38" s="433"/>
      <c r="F38" s="433"/>
      <c r="G38" s="433"/>
      <c r="H38" s="433"/>
      <c r="I38" s="433"/>
      <c r="J38" s="433"/>
      <c r="K38" s="434" t="s">
        <v>33</v>
      </c>
      <c r="L38" s="549">
        <f>L13</f>
        <v>0</v>
      </c>
      <c r="M38" s="549"/>
      <c r="N38" s="549"/>
      <c r="O38" s="435" t="s">
        <v>0</v>
      </c>
      <c r="P38" s="547" t="s">
        <v>10</v>
      </c>
      <c r="Q38" s="547"/>
      <c r="R38" s="557">
        <f>HLOOKUP($AN$5,税率!$3:$23,17,FALSE)</f>
        <v>0.28000000000000003</v>
      </c>
      <c r="S38" s="557"/>
      <c r="T38" s="436" t="s">
        <v>12</v>
      </c>
      <c r="U38" s="547" t="s">
        <v>13</v>
      </c>
      <c r="V38" s="547"/>
      <c r="W38" s="549">
        <f>L38*R38/100</f>
        <v>0</v>
      </c>
      <c r="X38" s="549"/>
      <c r="Y38" s="549"/>
      <c r="Z38" s="433" t="s">
        <v>14</v>
      </c>
      <c r="AA38" s="433"/>
      <c r="AB38" s="437"/>
      <c r="AD38" s="496"/>
      <c r="AE38" s="496"/>
      <c r="AF38" s="496"/>
      <c r="AG38" s="495"/>
      <c r="AH38" s="5"/>
      <c r="AI38" s="5"/>
      <c r="AJ38" s="5"/>
      <c r="AK38" s="5"/>
      <c r="AL38" s="5"/>
    </row>
    <row r="39" spans="2:43" ht="15" customHeight="1">
      <c r="B39" s="432"/>
      <c r="C39" s="544" t="s">
        <v>5</v>
      </c>
      <c r="D39" s="544"/>
      <c r="E39" s="544"/>
      <c r="F39" s="545" t="s">
        <v>8</v>
      </c>
      <c r="G39" s="545"/>
      <c r="H39" s="545"/>
      <c r="I39" s="545"/>
      <c r="J39" s="545"/>
      <c r="K39" s="545"/>
      <c r="L39" s="545"/>
      <c r="M39" s="546">
        <f>HLOOKUP($AN$5,税率!$3:$23,18,FALSE)</f>
        <v>1300</v>
      </c>
      <c r="N39" s="546"/>
      <c r="O39" s="436" t="s">
        <v>0</v>
      </c>
      <c r="P39" s="547" t="s">
        <v>10</v>
      </c>
      <c r="Q39" s="547"/>
      <c r="R39" s="548">
        <f>入力用!E18</f>
        <v>0</v>
      </c>
      <c r="S39" s="548"/>
      <c r="T39" s="433" t="s">
        <v>11</v>
      </c>
      <c r="U39" s="547" t="s">
        <v>13</v>
      </c>
      <c r="V39" s="547"/>
      <c r="W39" s="549">
        <f>M39*R39</f>
        <v>0</v>
      </c>
      <c r="X39" s="549"/>
      <c r="Y39" s="549"/>
      <c r="Z39" s="433" t="s">
        <v>14</v>
      </c>
      <c r="AA39" s="433"/>
      <c r="AB39" s="437"/>
      <c r="AD39" s="496"/>
      <c r="AE39" s="496"/>
      <c r="AF39" s="496"/>
      <c r="AG39" s="495"/>
      <c r="AH39" s="5"/>
      <c r="AI39" s="5"/>
      <c r="AJ39" s="5"/>
      <c r="AK39" s="5"/>
      <c r="AL39" s="5"/>
    </row>
    <row r="40" spans="2:43" ht="15" customHeight="1">
      <c r="B40" s="438"/>
      <c r="C40" s="544" t="s">
        <v>6</v>
      </c>
      <c r="D40" s="544"/>
      <c r="E40" s="544"/>
      <c r="F40" s="545" t="s">
        <v>9</v>
      </c>
      <c r="G40" s="545"/>
      <c r="H40" s="545"/>
      <c r="I40" s="545"/>
      <c r="J40" s="545"/>
      <c r="K40" s="545"/>
      <c r="L40" s="545"/>
      <c r="M40" s="546">
        <f>HLOOKUP($AN$5,税率!$3:$23,19,FALSE)</f>
        <v>900</v>
      </c>
      <c r="N40" s="546"/>
      <c r="O40" s="435" t="s">
        <v>0</v>
      </c>
      <c r="P40" s="433"/>
      <c r="Q40" s="433"/>
      <c r="R40" s="433"/>
      <c r="S40" s="433"/>
      <c r="T40" s="433"/>
      <c r="U40" s="433"/>
      <c r="V40" s="433"/>
      <c r="W40" s="549">
        <f>IF(R39=0,0,M40)</f>
        <v>0</v>
      </c>
      <c r="X40" s="549"/>
      <c r="Y40" s="549"/>
      <c r="Z40" s="433" t="s">
        <v>14</v>
      </c>
      <c r="AA40" s="433"/>
      <c r="AB40" s="437"/>
      <c r="AD40" s="5"/>
      <c r="AE40" s="5"/>
      <c r="AF40" s="5"/>
      <c r="AG40" s="5"/>
      <c r="AH40" s="5"/>
      <c r="AI40" s="5"/>
      <c r="AJ40" s="5"/>
      <c r="AK40" s="5"/>
      <c r="AL40" s="5"/>
    </row>
    <row r="41" spans="2:43" s="2" customFormat="1" ht="15" customHeight="1">
      <c r="B41" s="502"/>
      <c r="C41" s="784"/>
      <c r="D41" s="498"/>
      <c r="E41" s="498"/>
      <c r="F41" s="501"/>
      <c r="G41" s="498"/>
      <c r="H41" s="498"/>
      <c r="I41" s="498"/>
      <c r="J41" s="498"/>
      <c r="K41" s="501" t="s">
        <v>57</v>
      </c>
      <c r="L41" s="532" t="s">
        <v>97</v>
      </c>
      <c r="M41" s="532"/>
      <c r="N41" s="501" t="s">
        <v>58</v>
      </c>
      <c r="O41" s="533" t="str">
        <f>入力用!$Q$22</f>
        <v>軽減なし</v>
      </c>
      <c r="P41" s="533"/>
      <c r="Q41" s="498" t="s">
        <v>59</v>
      </c>
      <c r="R41" s="534">
        <f>(W39+W40-R42)*入力用!$P$22</f>
        <v>0</v>
      </c>
      <c r="S41" s="534"/>
      <c r="T41" s="534"/>
      <c r="U41" s="498" t="s">
        <v>14</v>
      </c>
      <c r="V41" s="499"/>
      <c r="W41" s="498"/>
      <c r="X41" s="499"/>
      <c r="Y41" s="499"/>
      <c r="Z41" s="498"/>
      <c r="AA41" s="498"/>
      <c r="AB41" s="500"/>
      <c r="AD41" s="529" t="s">
        <v>319</v>
      </c>
      <c r="AE41" s="529"/>
      <c r="AF41" s="529"/>
      <c r="AG41" s="529"/>
      <c r="AH41" s="527" t="s">
        <v>322</v>
      </c>
      <c r="AI41" s="527"/>
      <c r="AJ41" s="527"/>
      <c r="AK41" s="527"/>
      <c r="AL41" s="527" t="s">
        <v>323</v>
      </c>
      <c r="AM41" s="527"/>
      <c r="AN41" s="527"/>
      <c r="AO41" s="527"/>
    </row>
    <row r="42" spans="2:43" s="2" customFormat="1" ht="15" hidden="1" customHeight="1">
      <c r="B42" s="446"/>
      <c r="C42" s="447"/>
      <c r="D42" s="447"/>
      <c r="E42" s="447"/>
      <c r="F42" s="448"/>
      <c r="G42" s="447"/>
      <c r="H42" s="447"/>
      <c r="I42" s="447"/>
      <c r="J42" s="447"/>
      <c r="K42" s="448" t="s">
        <v>57</v>
      </c>
      <c r="L42" s="449" t="s">
        <v>137</v>
      </c>
      <c r="M42" s="450"/>
      <c r="N42" s="448"/>
      <c r="O42" s="450"/>
      <c r="P42" s="450"/>
      <c r="Q42" s="447"/>
      <c r="R42" s="543">
        <f>IF(入力用!$F$20=1,AH42,IF(入力用!$F$20=2,AL42,IF(入力用!$F$20=3,AH43,0)))</f>
        <v>0</v>
      </c>
      <c r="S42" s="543"/>
      <c r="T42" s="543"/>
      <c r="U42" s="447" t="s">
        <v>14</v>
      </c>
      <c r="V42" s="451"/>
      <c r="W42" s="485"/>
      <c r="X42" s="485"/>
      <c r="Y42" s="485"/>
      <c r="Z42" s="447"/>
      <c r="AA42" s="503"/>
      <c r="AB42" s="452"/>
      <c r="AD42" s="529"/>
      <c r="AE42" s="529"/>
      <c r="AF42" s="529"/>
      <c r="AG42" s="529"/>
      <c r="AH42" s="528">
        <f>W40/2</f>
        <v>0</v>
      </c>
      <c r="AI42" s="528"/>
      <c r="AJ42" s="528"/>
      <c r="AK42" s="528"/>
      <c r="AL42" s="528">
        <f>W40/4</f>
        <v>0</v>
      </c>
      <c r="AM42" s="528"/>
      <c r="AN42" s="528"/>
      <c r="AO42" s="528"/>
    </row>
    <row r="43" spans="2:43" s="310" customFormat="1" ht="15" customHeight="1">
      <c r="B43" s="790"/>
      <c r="C43" s="503"/>
      <c r="D43" s="503"/>
      <c r="E43" s="503"/>
      <c r="F43" s="791"/>
      <c r="G43" s="503"/>
      <c r="H43" s="503"/>
      <c r="I43" s="503"/>
      <c r="J43" s="503"/>
      <c r="K43" s="791" t="s">
        <v>57</v>
      </c>
      <c r="L43" s="792" t="s">
        <v>306</v>
      </c>
      <c r="M43" s="793"/>
      <c r="N43" s="791"/>
      <c r="O43" s="793"/>
      <c r="P43" s="793"/>
      <c r="Q43" s="503"/>
      <c r="R43" s="543">
        <f>IF($AN$5&lt;=503,0,0.5*(M39*(1-入力用!$P$22)*(COUNTIF(入力用!G34:G40,"○"))))</f>
        <v>0</v>
      </c>
      <c r="S43" s="543"/>
      <c r="T43" s="543"/>
      <c r="U43" s="503" t="s">
        <v>14</v>
      </c>
      <c r="V43" s="504"/>
      <c r="W43" s="543"/>
      <c r="X43" s="543"/>
      <c r="Y43" s="543"/>
      <c r="Z43" s="503"/>
      <c r="AA43" s="503"/>
      <c r="AB43" s="794"/>
      <c r="AD43" s="529" t="s">
        <v>320</v>
      </c>
      <c r="AE43" s="529"/>
      <c r="AF43" s="529"/>
      <c r="AG43" s="529"/>
      <c r="AH43" s="528">
        <f>IF(入力用!P50=0,(W39+W40)/2+W38,IF(入力用!P50=0.2,(W39+W40)*3/10+W38,0))</f>
        <v>0</v>
      </c>
      <c r="AI43" s="528"/>
      <c r="AJ43" s="528"/>
      <c r="AK43" s="528"/>
      <c r="AL43" s="530"/>
      <c r="AM43" s="530"/>
      <c r="AN43" s="530"/>
      <c r="AO43" s="530"/>
      <c r="AP43" s="311"/>
      <c r="AQ43" s="311"/>
    </row>
    <row r="44" spans="2:43" ht="17.25" customHeight="1">
      <c r="B44" s="439"/>
      <c r="C44" s="440" t="s">
        <v>19</v>
      </c>
      <c r="D44" s="535" t="s">
        <v>15</v>
      </c>
      <c r="E44" s="535"/>
      <c r="F44" s="535"/>
      <c r="G44" s="535"/>
      <c r="H44" s="535"/>
      <c r="I44" s="536" t="s">
        <v>16</v>
      </c>
      <c r="J44" s="536"/>
      <c r="K44" s="536"/>
      <c r="L44" s="536"/>
      <c r="M44" s="441"/>
      <c r="N44" s="442" t="s">
        <v>17</v>
      </c>
      <c r="O44" s="537">
        <f>HLOOKUP($AM$2,税率!$3:$23,20,FALSE)</f>
        <v>30000</v>
      </c>
      <c r="P44" s="537"/>
      <c r="Q44" s="443" t="s">
        <v>0</v>
      </c>
      <c r="R44" s="441"/>
      <c r="S44" s="441"/>
      <c r="T44" s="441" t="s">
        <v>18</v>
      </c>
      <c r="U44" s="441"/>
      <c r="V44" s="538">
        <f>IF(W38+W39+W40&gt;=O44,O44,ROUNDDOWN((W38+W39+W40)-R41,-2))</f>
        <v>0</v>
      </c>
      <c r="W44" s="538"/>
      <c r="X44" s="538"/>
      <c r="Y44" s="441"/>
      <c r="Z44" s="444" t="s">
        <v>14</v>
      </c>
      <c r="AA44" s="441"/>
      <c r="AB44" s="445"/>
      <c r="AD44" s="529" t="s">
        <v>321</v>
      </c>
      <c r="AE44" s="529"/>
      <c r="AF44" s="529"/>
      <c r="AG44" s="529"/>
      <c r="AH44" s="528">
        <f>IF(W38+W39+W40-R41-R42&lt;O44,0,(W38+W39+W40)-R41-R42-V44)</f>
        <v>0</v>
      </c>
      <c r="AI44" s="528"/>
      <c r="AJ44" s="528"/>
      <c r="AK44" s="528"/>
      <c r="AL44" s="530"/>
      <c r="AM44" s="530"/>
      <c r="AN44" s="530"/>
      <c r="AO44" s="530"/>
    </row>
    <row r="45" spans="2:43" ht="12" customHeight="1" thickBot="1">
      <c r="B45" s="334"/>
      <c r="C45" s="334"/>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D45" s="5"/>
      <c r="AE45" s="5"/>
      <c r="AF45" s="5"/>
      <c r="AG45" s="5"/>
      <c r="AH45" s="5"/>
      <c r="AI45" s="5"/>
      <c r="AJ45" s="5"/>
      <c r="AK45" s="5"/>
      <c r="AL45" s="5"/>
    </row>
    <row r="46" spans="2:43" s="3" customFormat="1" ht="24" customHeight="1">
      <c r="B46" s="539" t="s">
        <v>312</v>
      </c>
      <c r="C46" s="540"/>
      <c r="D46" s="540"/>
      <c r="E46" s="540"/>
      <c r="F46" s="540"/>
      <c r="G46" s="540"/>
      <c r="H46" s="540"/>
      <c r="I46" s="540"/>
      <c r="J46" s="540"/>
      <c r="K46" s="540"/>
      <c r="L46" s="588">
        <f>V19+V28+V35+V44</f>
        <v>0</v>
      </c>
      <c r="M46" s="588"/>
      <c r="N46" s="588"/>
      <c r="O46" s="588"/>
      <c r="P46" s="580" t="s">
        <v>14</v>
      </c>
      <c r="Q46" s="580"/>
      <c r="R46" s="584" t="s">
        <v>86</v>
      </c>
      <c r="S46" s="540"/>
      <c r="T46" s="540"/>
      <c r="U46" s="540"/>
      <c r="V46" s="540"/>
      <c r="W46" s="540"/>
      <c r="X46" s="540"/>
      <c r="Y46" s="540"/>
      <c r="Z46" s="540"/>
      <c r="AA46" s="540"/>
      <c r="AB46" s="585"/>
      <c r="AD46" s="497"/>
      <c r="AE46" s="497"/>
      <c r="AF46" s="497"/>
      <c r="AG46" s="497"/>
      <c r="AH46" s="497"/>
      <c r="AI46" s="497"/>
      <c r="AJ46" s="497"/>
      <c r="AK46" s="497"/>
      <c r="AL46" s="497"/>
    </row>
    <row r="47" spans="2:43" ht="24" customHeight="1" thickBot="1">
      <c r="B47" s="541"/>
      <c r="C47" s="542"/>
      <c r="D47" s="542"/>
      <c r="E47" s="542"/>
      <c r="F47" s="542"/>
      <c r="G47" s="542"/>
      <c r="H47" s="542"/>
      <c r="I47" s="542"/>
      <c r="J47" s="542"/>
      <c r="K47" s="542"/>
      <c r="L47" s="589"/>
      <c r="M47" s="589"/>
      <c r="N47" s="589"/>
      <c r="O47" s="589"/>
      <c r="P47" s="581"/>
      <c r="Q47" s="581"/>
      <c r="R47" s="409"/>
      <c r="S47" s="410"/>
      <c r="T47" s="410"/>
      <c r="U47" s="410"/>
      <c r="V47" s="590">
        <f>L46/12</f>
        <v>0</v>
      </c>
      <c r="W47" s="590"/>
      <c r="X47" s="590"/>
      <c r="Y47" s="590"/>
      <c r="Z47" s="411" t="s">
        <v>22</v>
      </c>
      <c r="AA47" s="412"/>
      <c r="AB47" s="413"/>
      <c r="AD47" s="5"/>
      <c r="AE47" s="5"/>
      <c r="AF47" s="5"/>
      <c r="AG47" s="5"/>
      <c r="AH47" s="5"/>
      <c r="AI47" s="5"/>
      <c r="AJ47" s="5"/>
      <c r="AK47" s="5"/>
      <c r="AL47" s="5"/>
    </row>
    <row r="48" spans="2:43" ht="12" customHeight="1">
      <c r="B48" s="334"/>
      <c r="C48" s="334"/>
      <c r="D48" s="334"/>
      <c r="E48" s="334"/>
      <c r="F48" s="334"/>
      <c r="G48" s="334"/>
      <c r="H48" s="334"/>
      <c r="I48" s="334"/>
      <c r="J48" s="334"/>
      <c r="K48" s="334"/>
      <c r="L48" s="334"/>
      <c r="M48" s="334"/>
      <c r="N48" s="334"/>
      <c r="O48" s="334"/>
      <c r="P48" s="334"/>
      <c r="Q48" s="334"/>
      <c r="R48" s="334"/>
      <c r="S48" s="334"/>
      <c r="T48" s="334"/>
      <c r="U48" s="334"/>
      <c r="V48" s="336"/>
      <c r="W48" s="334"/>
      <c r="X48" s="334"/>
      <c r="Y48" s="334"/>
      <c r="Z48" s="334"/>
      <c r="AA48" s="414" t="s">
        <v>98</v>
      </c>
      <c r="AB48" s="334"/>
      <c r="AD48" s="5"/>
      <c r="AE48" s="5"/>
      <c r="AF48" s="5"/>
      <c r="AG48" s="5"/>
      <c r="AH48" s="5"/>
      <c r="AI48" s="5"/>
      <c r="AJ48" s="5"/>
      <c r="AK48" s="5"/>
      <c r="AL48" s="5"/>
    </row>
    <row r="49" spans="2:38" ht="17.25" customHeight="1">
      <c r="B49" s="334"/>
      <c r="C49" s="637" t="s">
        <v>78</v>
      </c>
      <c r="D49" s="638"/>
      <c r="E49" s="638"/>
      <c r="F49" s="638"/>
      <c r="G49" s="638"/>
      <c r="H49" s="638"/>
      <c r="I49" s="415"/>
      <c r="J49" s="415"/>
      <c r="K49" s="415"/>
      <c r="L49" s="415" t="str">
        <f>IF(入力用!D22="","",入力用!D22)</f>
        <v/>
      </c>
      <c r="M49" s="415" t="s">
        <v>70</v>
      </c>
      <c r="N49" s="415"/>
      <c r="O49" s="415"/>
      <c r="P49" s="415"/>
      <c r="Q49" s="647" t="str">
        <f>IF(L49="","",V19-ROUNDUP(V19/12*(12-L49),-2)+V28-ROUNDUP(V28/12*(12-L49),-2)+V35-ROUNDUP(V35/12*(12-L49),-2)+V44-ROUNDUP(V44/12*(12-L49),-2))</f>
        <v/>
      </c>
      <c r="R49" s="647"/>
      <c r="S49" s="647"/>
      <c r="T49" s="416" t="s">
        <v>0</v>
      </c>
      <c r="U49" s="417"/>
      <c r="V49" s="417"/>
      <c r="W49" s="417"/>
      <c r="X49" s="417"/>
      <c r="Y49" s="417"/>
      <c r="Z49" s="417"/>
      <c r="AA49" s="417"/>
      <c r="AB49" s="334"/>
      <c r="AD49" s="5"/>
      <c r="AE49" s="5"/>
      <c r="AF49" s="5"/>
      <c r="AG49" s="5"/>
      <c r="AH49" s="5"/>
      <c r="AI49" s="5"/>
      <c r="AJ49" s="5"/>
      <c r="AK49" s="5"/>
      <c r="AL49" s="5"/>
    </row>
    <row r="50" spans="2:38" ht="17.25" customHeight="1">
      <c r="B50" s="334"/>
      <c r="C50" s="635" t="s">
        <v>79</v>
      </c>
      <c r="D50" s="636"/>
      <c r="E50" s="636"/>
      <c r="F50" s="636"/>
      <c r="G50" s="636"/>
      <c r="H50" s="636"/>
      <c r="I50" s="418"/>
      <c r="J50" s="593" t="s">
        <v>73</v>
      </c>
      <c r="K50" s="593"/>
      <c r="L50" s="639" t="str">
        <f>IF(Y50="","",Q49-R50*(Y50-1))</f>
        <v/>
      </c>
      <c r="M50" s="639"/>
      <c r="N50" s="418" t="s">
        <v>0</v>
      </c>
      <c r="O50" s="593" t="s">
        <v>74</v>
      </c>
      <c r="P50" s="593"/>
      <c r="Q50" s="593"/>
      <c r="R50" s="639" t="str">
        <f>IF(Y50="","",IF(Y50=1,0,ROUNDDOWN(Q49/Y50,-2)))</f>
        <v/>
      </c>
      <c r="S50" s="639"/>
      <c r="T50" s="418" t="s">
        <v>0</v>
      </c>
      <c r="U50" s="569" t="s">
        <v>71</v>
      </c>
      <c r="V50" s="570"/>
      <c r="W50" s="570"/>
      <c r="X50" s="419"/>
      <c r="Y50" s="419" t="str">
        <f>IF(入力用!D23="","",入力用!D23)</f>
        <v/>
      </c>
      <c r="Z50" s="419" t="s">
        <v>72</v>
      </c>
      <c r="AA50" s="420"/>
      <c r="AB50" s="334"/>
      <c r="AD50" s="5"/>
      <c r="AE50" s="5"/>
      <c r="AF50" s="5"/>
      <c r="AG50" s="5"/>
      <c r="AH50" s="5"/>
      <c r="AI50" s="5"/>
      <c r="AJ50" s="5"/>
      <c r="AK50" s="5"/>
      <c r="AL50" s="5"/>
    </row>
    <row r="51" spans="2:38" ht="8.25" customHeight="1">
      <c r="B51" s="334"/>
      <c r="C51" s="334"/>
      <c r="D51" s="335"/>
      <c r="E51" s="336"/>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D51" s="5"/>
      <c r="AE51" s="5"/>
      <c r="AF51" s="5"/>
      <c r="AG51" s="5"/>
      <c r="AH51" s="5"/>
      <c r="AI51" s="5"/>
      <c r="AJ51" s="5"/>
      <c r="AK51" s="5"/>
      <c r="AL51" s="5"/>
    </row>
    <row r="52" spans="2:38" ht="15" customHeight="1">
      <c r="B52" s="334"/>
      <c r="C52" s="421" t="s">
        <v>57</v>
      </c>
      <c r="D52" s="422" t="s">
        <v>298</v>
      </c>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D52" s="5"/>
      <c r="AE52" s="5"/>
      <c r="AF52" s="5"/>
      <c r="AG52" s="5"/>
      <c r="AH52" s="5"/>
      <c r="AI52" s="5"/>
      <c r="AJ52" s="5"/>
      <c r="AK52" s="5"/>
      <c r="AL52" s="5"/>
    </row>
    <row r="53" spans="2:38" ht="15" customHeight="1">
      <c r="B53" s="334"/>
      <c r="C53" s="421" t="s">
        <v>80</v>
      </c>
      <c r="D53" s="422" t="s">
        <v>300</v>
      </c>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D53" s="5"/>
      <c r="AE53" s="5"/>
      <c r="AF53" s="5"/>
      <c r="AG53" s="5"/>
      <c r="AH53" s="5"/>
      <c r="AI53" s="5"/>
      <c r="AJ53" s="5"/>
      <c r="AK53" s="5"/>
      <c r="AL53" s="5"/>
    </row>
    <row r="54" spans="2:38" ht="15" customHeight="1">
      <c r="B54" s="334"/>
      <c r="C54" s="421" t="s">
        <v>57</v>
      </c>
      <c r="D54" s="423" t="s">
        <v>299</v>
      </c>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D54" s="5"/>
      <c r="AE54" s="5"/>
      <c r="AF54" s="5"/>
      <c r="AG54" s="5"/>
      <c r="AH54" s="5"/>
      <c r="AI54" s="5"/>
      <c r="AJ54" s="5"/>
      <c r="AK54" s="5"/>
      <c r="AL54" s="5"/>
    </row>
    <row r="55" spans="2:38" ht="15" customHeight="1">
      <c r="B55" s="334"/>
      <c r="C55" s="421" t="s">
        <v>84</v>
      </c>
      <c r="D55" s="422" t="s">
        <v>89</v>
      </c>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D55" s="5"/>
      <c r="AE55" s="5"/>
      <c r="AF55" s="5"/>
      <c r="AG55" s="5"/>
      <c r="AH55" s="5"/>
      <c r="AI55" s="5"/>
      <c r="AJ55" s="5"/>
      <c r="AK55" s="5"/>
      <c r="AL55" s="5"/>
    </row>
    <row r="56" spans="2:38" ht="15" customHeight="1">
      <c r="B56" s="334"/>
      <c r="C56" s="421" t="s">
        <v>83</v>
      </c>
      <c r="D56" s="424" t="str">
        <f>CONCATENATE("所得割額の算定基礎になるのは、令和",G5-1,"年中(1月～12月)の所得です。")</f>
        <v>所得割額の算定基礎になるのは、令和7年中(1月～12月)の所得です。</v>
      </c>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D56" s="5"/>
      <c r="AE56" s="5"/>
      <c r="AF56" s="5"/>
      <c r="AG56" s="5"/>
      <c r="AH56" s="5"/>
      <c r="AI56" s="5"/>
      <c r="AJ56" s="5"/>
      <c r="AK56" s="5"/>
      <c r="AL56" s="5"/>
    </row>
    <row r="57" spans="2:38" ht="15" customHeight="1">
      <c r="B57" s="334"/>
      <c r="C57" s="421" t="str">
        <f>IF(SUM(入力用!K5:K11)&gt;=1,"※","")</f>
        <v/>
      </c>
      <c r="D57" s="424" t="str">
        <f>IF(SUM(入力用!K5:K11)&gt;=1,"非自発的失業軽減を適用した場合で試算しています。なお、非自発的失業軽減の適用には事前に申告が必要です。","")</f>
        <v/>
      </c>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D57" s="5"/>
      <c r="AE57" s="5"/>
      <c r="AF57" s="5"/>
      <c r="AG57" s="5"/>
      <c r="AH57" s="5"/>
      <c r="AI57" s="5"/>
      <c r="AJ57" s="5"/>
      <c r="AK57" s="5"/>
      <c r="AL57" s="5"/>
    </row>
    <row r="58" spans="2:38" ht="17.25" customHeight="1">
      <c r="B58" s="334"/>
      <c r="C58" s="417"/>
      <c r="D58" s="379"/>
      <c r="E58" s="417"/>
      <c r="F58" s="417"/>
      <c r="G58" s="417"/>
      <c r="H58" s="417"/>
      <c r="I58" s="417"/>
      <c r="J58" s="417"/>
      <c r="K58" s="417"/>
      <c r="L58" s="417"/>
      <c r="M58" s="417"/>
      <c r="N58" s="417"/>
      <c r="O58" s="417"/>
      <c r="P58" s="417"/>
      <c r="Q58" s="417"/>
      <c r="R58" s="417"/>
      <c r="S58" s="417"/>
      <c r="T58" s="417"/>
      <c r="U58" s="334"/>
      <c r="V58" s="334"/>
      <c r="W58" s="334"/>
      <c r="X58" s="334"/>
      <c r="Y58" s="334"/>
      <c r="Z58" s="334"/>
      <c r="AA58" s="334"/>
      <c r="AB58" s="334"/>
      <c r="AD58" s="5"/>
      <c r="AE58" s="5"/>
      <c r="AF58" s="5"/>
      <c r="AG58" s="5"/>
      <c r="AH58" s="5"/>
      <c r="AI58" s="5"/>
      <c r="AJ58" s="5"/>
      <c r="AK58" s="5"/>
      <c r="AL58" s="5"/>
    </row>
    <row r="59" spans="2:38" ht="15.75" customHeight="1">
      <c r="B59" s="334"/>
      <c r="C59" s="425"/>
      <c r="D59" s="425"/>
      <c r="E59" s="425"/>
      <c r="F59" s="425"/>
      <c r="G59" s="425"/>
      <c r="H59" s="425"/>
      <c r="I59" s="425"/>
      <c r="J59" s="425"/>
      <c r="K59" s="425"/>
      <c r="L59" s="425"/>
      <c r="M59" s="425"/>
      <c r="N59" s="425"/>
      <c r="O59" s="425"/>
      <c r="P59" s="425"/>
      <c r="Q59" s="425"/>
      <c r="R59" s="425"/>
      <c r="S59" s="425"/>
      <c r="T59" s="425"/>
      <c r="U59" s="426"/>
      <c r="V59" s="334"/>
      <c r="W59" s="334"/>
      <c r="X59" s="334"/>
      <c r="Y59" s="334"/>
      <c r="Z59" s="334"/>
      <c r="AA59" s="334"/>
      <c r="AB59" s="334"/>
      <c r="AD59" s="5"/>
      <c r="AE59" s="5"/>
      <c r="AF59" s="5"/>
      <c r="AG59" s="5"/>
      <c r="AH59" s="5"/>
      <c r="AI59" s="5"/>
      <c r="AJ59" s="5"/>
      <c r="AK59" s="5"/>
      <c r="AL59" s="5"/>
    </row>
    <row r="60" spans="2:38" ht="15.75" customHeight="1">
      <c r="B60" s="334"/>
      <c r="C60" s="425"/>
      <c r="D60" s="425"/>
      <c r="E60" s="425"/>
      <c r="F60" s="425"/>
      <c r="G60" s="425"/>
      <c r="H60" s="425"/>
      <c r="I60" s="425"/>
      <c r="J60" s="425"/>
      <c r="K60" s="425"/>
      <c r="L60" s="425"/>
      <c r="M60" s="425"/>
      <c r="N60" s="425"/>
      <c r="O60" s="425"/>
      <c r="P60" s="425"/>
      <c r="Q60" s="425"/>
      <c r="R60" s="425"/>
      <c r="S60" s="425"/>
      <c r="T60" s="425"/>
      <c r="U60" s="426"/>
      <c r="V60" s="334"/>
      <c r="W60" s="334"/>
      <c r="X60" s="334"/>
      <c r="Y60" s="334"/>
      <c r="Z60" s="334"/>
      <c r="AA60" s="334"/>
      <c r="AB60" s="334"/>
      <c r="AD60" s="5"/>
      <c r="AE60" s="5"/>
      <c r="AF60" s="5"/>
      <c r="AG60" s="5"/>
      <c r="AH60" s="5"/>
      <c r="AI60" s="5"/>
      <c r="AJ60" s="5"/>
      <c r="AK60" s="5"/>
      <c r="AL60" s="5"/>
    </row>
    <row r="61" spans="2:38" ht="15.75" customHeight="1">
      <c r="B61" s="334"/>
      <c r="C61" s="425"/>
      <c r="D61" s="425"/>
      <c r="E61" s="425"/>
      <c r="F61" s="425"/>
      <c r="G61" s="425"/>
      <c r="H61" s="425"/>
      <c r="I61" s="425"/>
      <c r="J61" s="425"/>
      <c r="K61" s="425"/>
      <c r="L61" s="425"/>
      <c r="M61" s="425"/>
      <c r="N61" s="425"/>
      <c r="O61" s="425"/>
      <c r="P61" s="425"/>
      <c r="Q61" s="425"/>
      <c r="R61" s="425"/>
      <c r="S61" s="425"/>
      <c r="T61" s="425"/>
      <c r="U61" s="426"/>
      <c r="V61" s="334"/>
      <c r="W61" s="334"/>
      <c r="X61" s="334"/>
      <c r="Y61" s="334"/>
      <c r="Z61" s="334"/>
      <c r="AA61" s="334"/>
      <c r="AB61" s="334"/>
      <c r="AD61" s="5"/>
      <c r="AE61" s="5"/>
      <c r="AF61" s="5"/>
      <c r="AG61" s="5"/>
      <c r="AH61" s="5"/>
      <c r="AI61" s="5"/>
      <c r="AJ61" s="5"/>
      <c r="AK61" s="5"/>
      <c r="AL61" s="5"/>
    </row>
    <row r="62" spans="2:38" ht="15.75" customHeight="1">
      <c r="B62" s="334"/>
      <c r="C62" s="425"/>
      <c r="D62" s="425"/>
      <c r="E62" s="425"/>
      <c r="F62" s="425"/>
      <c r="G62" s="425"/>
      <c r="H62" s="425"/>
      <c r="I62" s="425"/>
      <c r="J62" s="425"/>
      <c r="K62" s="425"/>
      <c r="L62" s="425"/>
      <c r="M62" s="425"/>
      <c r="N62" s="425"/>
      <c r="O62" s="425"/>
      <c r="P62" s="425"/>
      <c r="Q62" s="425"/>
      <c r="R62" s="425"/>
      <c r="S62" s="425"/>
      <c r="T62" s="425"/>
      <c r="U62" s="426"/>
      <c r="V62" s="334"/>
      <c r="W62" s="334"/>
      <c r="X62" s="334"/>
      <c r="Y62" s="334"/>
      <c r="Z62" s="334"/>
      <c r="AA62" s="334"/>
      <c r="AB62" s="334"/>
      <c r="AD62" s="5"/>
      <c r="AE62" s="5"/>
      <c r="AF62" s="5"/>
      <c r="AG62" s="5"/>
      <c r="AH62" s="5"/>
      <c r="AI62" s="5"/>
      <c r="AJ62" s="5"/>
      <c r="AK62" s="5"/>
      <c r="AL62" s="5"/>
    </row>
    <row r="63" spans="2:38" ht="15.75" customHeight="1">
      <c r="B63" s="334"/>
      <c r="C63" s="425"/>
      <c r="D63" s="425"/>
      <c r="E63" s="425"/>
      <c r="F63" s="425"/>
      <c r="G63" s="425"/>
      <c r="H63" s="425"/>
      <c r="I63" s="425"/>
      <c r="J63" s="425"/>
      <c r="K63" s="425"/>
      <c r="L63" s="425"/>
      <c r="M63" s="425"/>
      <c r="N63" s="425"/>
      <c r="O63" s="425"/>
      <c r="P63" s="425"/>
      <c r="Q63" s="425"/>
      <c r="R63" s="425"/>
      <c r="S63" s="425"/>
      <c r="T63" s="425"/>
      <c r="U63" s="334"/>
      <c r="V63" s="334"/>
      <c r="W63" s="334"/>
      <c r="X63" s="334"/>
      <c r="Y63" s="334"/>
      <c r="Z63" s="334"/>
      <c r="AA63" s="334"/>
      <c r="AB63" s="334"/>
      <c r="AD63" s="5"/>
      <c r="AE63" s="5"/>
      <c r="AF63" s="5"/>
      <c r="AG63" s="5"/>
      <c r="AH63" s="5"/>
      <c r="AI63" s="5"/>
      <c r="AJ63" s="5"/>
      <c r="AK63" s="5"/>
      <c r="AL63" s="5"/>
    </row>
    <row r="64" spans="2:38" ht="17.25" customHeight="1">
      <c r="B64" s="334"/>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D64" s="5"/>
      <c r="AE64" s="5"/>
      <c r="AF64" s="5"/>
      <c r="AG64" s="5"/>
      <c r="AH64" s="5"/>
      <c r="AI64" s="5"/>
      <c r="AJ64" s="5"/>
      <c r="AK64" s="5"/>
      <c r="AL64" s="5"/>
    </row>
    <row r="65" spans="2:38" ht="17.25" customHeight="1">
      <c r="B65" s="334"/>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D65" s="5"/>
      <c r="AE65" s="5"/>
      <c r="AF65" s="5"/>
      <c r="AG65" s="5"/>
      <c r="AH65" s="5"/>
      <c r="AI65" s="5"/>
      <c r="AJ65" s="5"/>
      <c r="AK65" s="5"/>
      <c r="AL65" s="5"/>
    </row>
    <row r="66" spans="2:38" ht="17.25" customHeight="1">
      <c r="B66" s="334"/>
      <c r="C66" s="334"/>
      <c r="D66" s="334"/>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row>
    <row r="67" spans="2:38" ht="17.25" customHeight="1">
      <c r="B67" s="334"/>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row>
    <row r="68" spans="2:38" ht="17.25" customHeight="1">
      <c r="B68" s="334"/>
      <c r="C68" s="627" t="s">
        <v>85</v>
      </c>
      <c r="D68" s="640"/>
      <c r="E68" s="641" t="s">
        <v>81</v>
      </c>
      <c r="F68" s="642"/>
      <c r="G68" s="642"/>
      <c r="H68" s="643"/>
      <c r="I68" s="641" t="s">
        <v>82</v>
      </c>
      <c r="J68" s="642"/>
      <c r="K68" s="642"/>
      <c r="L68" s="643"/>
      <c r="M68" s="334"/>
      <c r="N68" s="627" t="s">
        <v>317</v>
      </c>
      <c r="O68" s="628"/>
      <c r="P68" s="628"/>
      <c r="Q68" s="628"/>
      <c r="R68" s="628"/>
      <c r="S68" s="628"/>
      <c r="T68" s="628"/>
      <c r="U68" s="628"/>
      <c r="V68" s="628"/>
      <c r="W68" s="628"/>
      <c r="X68" s="628"/>
      <c r="Y68" s="628"/>
      <c r="Z68" s="628"/>
      <c r="AA68" s="628"/>
      <c r="AB68" s="334"/>
    </row>
    <row r="69" spans="2:38" ht="17.25" customHeight="1">
      <c r="B69" s="334"/>
      <c r="C69" s="627"/>
      <c r="D69" s="640"/>
      <c r="E69" s="644">
        <f>V47</f>
        <v>0</v>
      </c>
      <c r="F69" s="645"/>
      <c r="G69" s="645"/>
      <c r="H69" s="427" t="s">
        <v>0</v>
      </c>
      <c r="I69" s="644"/>
      <c r="J69" s="645"/>
      <c r="K69" s="645"/>
      <c r="L69" s="427" t="s">
        <v>0</v>
      </c>
      <c r="M69" s="334"/>
      <c r="N69" s="628"/>
      <c r="O69" s="628"/>
      <c r="P69" s="628"/>
      <c r="Q69" s="628"/>
      <c r="R69" s="628"/>
      <c r="S69" s="628"/>
      <c r="T69" s="628"/>
      <c r="U69" s="628"/>
      <c r="V69" s="628"/>
      <c r="W69" s="628"/>
      <c r="X69" s="628"/>
      <c r="Y69" s="628"/>
      <c r="Z69" s="628"/>
      <c r="AA69" s="628"/>
      <c r="AB69" s="334"/>
    </row>
  </sheetData>
  <sheetProtection algorithmName="SHA-512" hashValue="VhT7wXaAU4uEmb3+E5/X9i7YyIqSYG7fX3rsW1OOJXsYO87CGlrTm3dp8NSBLpVFVz3C5/+PBMwP+fGwFdkdbg==" saltValue="mUFuC+8HYeH4/9Yc1Gwf+Q==" spinCount="100000" sheet="1" selectLockedCells="1" selectUnlockedCells="1"/>
  <protectedRanges>
    <protectedRange sqref="F1:F3 G1:G2" name="範囲1"/>
    <protectedRange sqref="G3" name="範囲1_1"/>
  </protectedRanges>
  <mergeCells count="211">
    <mergeCell ref="A1:A4"/>
    <mergeCell ref="C1:E3"/>
    <mergeCell ref="M1:N1"/>
    <mergeCell ref="H1:I1"/>
    <mergeCell ref="J1:L1"/>
    <mergeCell ref="V19:X19"/>
    <mergeCell ref="AA29:AB29"/>
    <mergeCell ref="O1:Q1"/>
    <mergeCell ref="H2:I2"/>
    <mergeCell ref="J2:L2"/>
    <mergeCell ref="M3:N3"/>
    <mergeCell ref="M2:N2"/>
    <mergeCell ref="H3:I3"/>
    <mergeCell ref="J3:L3"/>
    <mergeCell ref="R18:T18"/>
    <mergeCell ref="W18:Y18"/>
    <mergeCell ref="R27:T27"/>
    <mergeCell ref="O3:Q3"/>
    <mergeCell ref="D19:H19"/>
    <mergeCell ref="I19:L19"/>
    <mergeCell ref="L13:N13"/>
    <mergeCell ref="C14:E14"/>
    <mergeCell ref="L22:N22"/>
    <mergeCell ref="L16:M16"/>
    <mergeCell ref="Q49:S49"/>
    <mergeCell ref="W31:Y31"/>
    <mergeCell ref="R3:S3"/>
    <mergeCell ref="F21:L21"/>
    <mergeCell ref="D35:H35"/>
    <mergeCell ref="I35:L35"/>
    <mergeCell ref="L34:M34"/>
    <mergeCell ref="C33:E33"/>
    <mergeCell ref="F33:L33"/>
    <mergeCell ref="C12:E12"/>
    <mergeCell ref="F12:L12"/>
    <mergeCell ref="R22:S22"/>
    <mergeCell ref="P20:Z20"/>
    <mergeCell ref="T3:V3"/>
    <mergeCell ref="P31:Q31"/>
    <mergeCell ref="R32:S32"/>
    <mergeCell ref="O28:P28"/>
    <mergeCell ref="F15:L15"/>
    <mergeCell ref="M32:N32"/>
    <mergeCell ref="F24:L24"/>
    <mergeCell ref="L25:M25"/>
    <mergeCell ref="C21:E21"/>
    <mergeCell ref="N68:AA69"/>
    <mergeCell ref="W1:X1"/>
    <mergeCell ref="T1:V1"/>
    <mergeCell ref="O2:Q2"/>
    <mergeCell ref="O25:P25"/>
    <mergeCell ref="U22:V22"/>
    <mergeCell ref="W3:X3"/>
    <mergeCell ref="Y3:AA3"/>
    <mergeCell ref="AA11:AB11"/>
    <mergeCell ref="M33:N33"/>
    <mergeCell ref="B11:O11"/>
    <mergeCell ref="C50:H50"/>
    <mergeCell ref="C49:H49"/>
    <mergeCell ref="O50:Q50"/>
    <mergeCell ref="O19:P19"/>
    <mergeCell ref="AA20:AB20"/>
    <mergeCell ref="R50:S50"/>
    <mergeCell ref="C68:D69"/>
    <mergeCell ref="I68:L68"/>
    <mergeCell ref="E68:H68"/>
    <mergeCell ref="I69:K69"/>
    <mergeCell ref="E69:G69"/>
    <mergeCell ref="R16:T16"/>
    <mergeCell ref="L50:M50"/>
    <mergeCell ref="V28:X28"/>
    <mergeCell ref="W22:Y22"/>
    <mergeCell ref="R1:S1"/>
    <mergeCell ref="W32:Y32"/>
    <mergeCell ref="R31:S31"/>
    <mergeCell ref="AD13:AF13"/>
    <mergeCell ref="AD14:AF14"/>
    <mergeCell ref="AD3:AG4"/>
    <mergeCell ref="AH14:AI14"/>
    <mergeCell ref="AH13:AI13"/>
    <mergeCell ref="AD16:AG17"/>
    <mergeCell ref="AD18:AG18"/>
    <mergeCell ref="AD19:AG19"/>
    <mergeCell ref="AH16:AK16"/>
    <mergeCell ref="F32:L32"/>
    <mergeCell ref="L31:N31"/>
    <mergeCell ref="C24:E24"/>
    <mergeCell ref="I28:L28"/>
    <mergeCell ref="M24:N24"/>
    <mergeCell ref="D28:H28"/>
    <mergeCell ref="F30:L30"/>
    <mergeCell ref="C30:E30"/>
    <mergeCell ref="P32:Q32"/>
    <mergeCell ref="B29:O29"/>
    <mergeCell ref="C32:E32"/>
    <mergeCell ref="W24:Y24"/>
    <mergeCell ref="R26:T26"/>
    <mergeCell ref="R25:T25"/>
    <mergeCell ref="R23:S23"/>
    <mergeCell ref="R17:T17"/>
    <mergeCell ref="U23:V23"/>
    <mergeCell ref="U13:V13"/>
    <mergeCell ref="R14:S14"/>
    <mergeCell ref="U14:V14"/>
    <mergeCell ref="R13:S13"/>
    <mergeCell ref="U50:W50"/>
    <mergeCell ref="AH1:AJ2"/>
    <mergeCell ref="Y1:AA1"/>
    <mergeCell ref="Y2:AA2"/>
    <mergeCell ref="T2:V2"/>
    <mergeCell ref="W2:X2"/>
    <mergeCell ref="W13:Y13"/>
    <mergeCell ref="W15:Y15"/>
    <mergeCell ref="W14:Y14"/>
    <mergeCell ref="U31:V31"/>
    <mergeCell ref="W33:Y33"/>
    <mergeCell ref="U32:V32"/>
    <mergeCell ref="P29:Z29"/>
    <mergeCell ref="P46:Q47"/>
    <mergeCell ref="O34:P34"/>
    <mergeCell ref="R34:T34"/>
    <mergeCell ref="R46:AB46"/>
    <mergeCell ref="O35:P35"/>
    <mergeCell ref="V35:X35"/>
    <mergeCell ref="L46:O47"/>
    <mergeCell ref="V47:Y47"/>
    <mergeCell ref="F23:L23"/>
    <mergeCell ref="M23:N23"/>
    <mergeCell ref="J50:K50"/>
    <mergeCell ref="B20:O20"/>
    <mergeCell ref="O16:P16"/>
    <mergeCell ref="P22:Q22"/>
    <mergeCell ref="P13:Q13"/>
    <mergeCell ref="P14:Q14"/>
    <mergeCell ref="P23:Q23"/>
    <mergeCell ref="C15:E15"/>
    <mergeCell ref="C23:E23"/>
    <mergeCell ref="AN2:AO3"/>
    <mergeCell ref="AM2:AM3"/>
    <mergeCell ref="R2:S2"/>
    <mergeCell ref="W23:Y23"/>
    <mergeCell ref="P11:Z11"/>
    <mergeCell ref="AK3:AK4"/>
    <mergeCell ref="AK1:AK2"/>
    <mergeCell ref="AD1:AG2"/>
    <mergeCell ref="AH3:AJ4"/>
    <mergeCell ref="C39:E39"/>
    <mergeCell ref="F39:L39"/>
    <mergeCell ref="M39:N39"/>
    <mergeCell ref="P39:Q39"/>
    <mergeCell ref="R39:S39"/>
    <mergeCell ref="U39:V39"/>
    <mergeCell ref="W39:Y39"/>
    <mergeCell ref="C40:E40"/>
    <mergeCell ref="F40:L40"/>
    <mergeCell ref="M40:N40"/>
    <mergeCell ref="W40:Y40"/>
    <mergeCell ref="D44:H44"/>
    <mergeCell ref="I44:L44"/>
    <mergeCell ref="O44:P44"/>
    <mergeCell ref="V44:X44"/>
    <mergeCell ref="AD41:AG42"/>
    <mergeCell ref="AH41:AK41"/>
    <mergeCell ref="B46:K47"/>
    <mergeCell ref="R42:T42"/>
    <mergeCell ref="R43:T43"/>
    <mergeCell ref="W43:Y43"/>
    <mergeCell ref="AH17:AK17"/>
    <mergeCell ref="AL16:AO16"/>
    <mergeCell ref="AL17:AO17"/>
    <mergeCell ref="AN5:AP5"/>
    <mergeCell ref="AH18:AK18"/>
    <mergeCell ref="AH19:AK19"/>
    <mergeCell ref="AL18:AO18"/>
    <mergeCell ref="AL19:AO19"/>
    <mergeCell ref="L41:M41"/>
    <mergeCell ref="O41:P41"/>
    <mergeCell ref="R41:T41"/>
    <mergeCell ref="B36:O36"/>
    <mergeCell ref="P36:Z36"/>
    <mergeCell ref="AA36:AB36"/>
    <mergeCell ref="C37:E37"/>
    <mergeCell ref="F37:L37"/>
    <mergeCell ref="L38:N38"/>
    <mergeCell ref="P38:Q38"/>
    <mergeCell ref="R38:S38"/>
    <mergeCell ref="U38:V38"/>
    <mergeCell ref="W38:Y38"/>
    <mergeCell ref="M15:N15"/>
    <mergeCell ref="F14:L14"/>
    <mergeCell ref="M14:N14"/>
    <mergeCell ref="AD25:AG26"/>
    <mergeCell ref="AH25:AK25"/>
    <mergeCell ref="AL25:AO25"/>
    <mergeCell ref="AH26:AK26"/>
    <mergeCell ref="AL26:AO26"/>
    <mergeCell ref="AD27:AG27"/>
    <mergeCell ref="AH27:AK27"/>
    <mergeCell ref="AL27:AO27"/>
    <mergeCell ref="AD28:AG28"/>
    <mergeCell ref="AH28:AK28"/>
    <mergeCell ref="AL28:AO28"/>
    <mergeCell ref="AL41:AO41"/>
    <mergeCell ref="AH42:AK42"/>
    <mergeCell ref="AL42:AO42"/>
    <mergeCell ref="AD43:AG43"/>
    <mergeCell ref="AH43:AK43"/>
    <mergeCell ref="AL43:AO43"/>
    <mergeCell ref="AD44:AG44"/>
    <mergeCell ref="AH44:AK44"/>
    <mergeCell ref="AL44:AO44"/>
  </mergeCells>
  <phoneticPr fontId="5"/>
  <printOptions horizontalCentered="1" verticalCentered="1"/>
  <pageMargins left="0.78740157480314965" right="0.78740157480314965" top="0.39370078740157483" bottom="0.47244094488188981" header="0.27559055118110237" footer="0.35433070866141736"/>
  <pageSetup paperSize="9" scale="82" orientation="portrait" r:id="rId1"/>
  <headerFooter alignWithMargins="0">
    <oddHeader>&amp;C&amp;"HG創英角ﾎﾟｯﾌﾟ体,ﾍﾋﾞｰ"国保の加入・脱退の手続きは自動的にはできません。１４日以内の届け出を！</oddHeader>
    <oddFooter>&amp;L&amp;D　&amp;T　&amp;R&amp;10【お問い合わせ】　三田市国保医療課　℡ 079-559-5050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0" r:id="rId4" name="Button 4">
              <controlPr defaultSize="0" print="0" autoFill="0" autoPict="0" macro="[0]!Macro1">
                <anchor moveWithCells="1" sizeWithCells="1">
                  <from>
                    <xdr:col>29</xdr:col>
                    <xdr:colOff>0</xdr:colOff>
                    <xdr:row>4</xdr:row>
                    <xdr:rowOff>144780</xdr:rowOff>
                  </from>
                  <to>
                    <xdr:col>38</xdr:col>
                    <xdr:colOff>152400</xdr:colOff>
                    <xdr:row>6</xdr:row>
                    <xdr:rowOff>45720</xdr:rowOff>
                  </to>
                </anchor>
              </controlPr>
            </control>
          </mc:Choice>
        </mc:AlternateContent>
        <mc:AlternateContent xmlns:mc="http://schemas.openxmlformats.org/markup-compatibility/2006">
          <mc:Choice Requires="x14">
            <control shapeId="9221" r:id="rId5" name="Button 5">
              <controlPr defaultSize="0" print="0" autoFill="0" autoPict="0" macro="[0]!Macro2">
                <anchor moveWithCells="1" sizeWithCells="1">
                  <from>
                    <xdr:col>29</xdr:col>
                    <xdr:colOff>0</xdr:colOff>
                    <xdr:row>6</xdr:row>
                    <xdr:rowOff>160020</xdr:rowOff>
                  </from>
                  <to>
                    <xdr:col>38</xdr:col>
                    <xdr:colOff>190500</xdr:colOff>
                    <xdr:row>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5"/>
    <pageSetUpPr fitToPage="1"/>
  </sheetPr>
  <dimension ref="A1:AD23"/>
  <sheetViews>
    <sheetView view="pageBreakPreview" zoomScale="79" zoomScaleNormal="80" zoomScaleSheetLayoutView="79" workbookViewId="0">
      <selection activeCell="AC8" sqref="AC8"/>
    </sheetView>
  </sheetViews>
  <sheetFormatPr defaultColWidth="9.6640625" defaultRowHeight="24" customHeight="1"/>
  <cols>
    <col min="1" max="1" width="5" style="101" customWidth="1"/>
    <col min="2" max="2" width="5.109375" style="101" bestFit="1" customWidth="1"/>
    <col min="3" max="3" width="9.6640625" style="101" customWidth="1"/>
    <col min="4" max="4" width="6.77734375" style="101" customWidth="1"/>
    <col min="5" max="5" width="6.109375" style="101" bestFit="1" customWidth="1"/>
    <col min="6" max="10" width="5.33203125" style="101" customWidth="1"/>
    <col min="11" max="11" width="4.88671875" style="101" customWidth="1"/>
    <col min="12" max="17" width="9.109375" style="102" customWidth="1"/>
    <col min="18" max="18" width="10.21875" style="102" customWidth="1"/>
    <col min="19" max="19" width="10.6640625" style="102" customWidth="1"/>
    <col min="20" max="20" width="8.109375" style="102" customWidth="1"/>
    <col min="21" max="21" width="7.44140625" style="102" customWidth="1"/>
    <col min="22" max="22" width="9.6640625" style="102" customWidth="1"/>
    <col min="23" max="23" width="8.77734375" style="102" customWidth="1"/>
    <col min="24" max="24" width="10.21875" style="104" customWidth="1"/>
    <col min="25" max="25" width="8.77734375" style="104" customWidth="1"/>
    <col min="26" max="26" width="7.44140625" style="104" customWidth="1"/>
    <col min="27" max="16384" width="9.6640625" style="104"/>
  </cols>
  <sheetData>
    <row r="1" spans="1:30" ht="42.75" customHeight="1" thickBot="1">
      <c r="A1" s="484" t="s">
        <v>318</v>
      </c>
      <c r="O1" s="103" t="s">
        <v>60</v>
      </c>
    </row>
    <row r="2" spans="1:30" ht="24" customHeight="1" thickBot="1">
      <c r="A2" s="105" t="s">
        <v>109</v>
      </c>
      <c r="B2" s="91">
        <v>508</v>
      </c>
      <c r="C2" s="106" t="s">
        <v>100</v>
      </c>
      <c r="D2" s="292"/>
      <c r="E2" s="687">
        <v>46113</v>
      </c>
      <c r="F2" s="688"/>
      <c r="G2" s="234"/>
      <c r="H2" s="428"/>
      <c r="I2" s="428"/>
      <c r="J2" s="209"/>
      <c r="K2" s="102"/>
      <c r="T2" s="714" t="s">
        <v>56</v>
      </c>
      <c r="U2" s="715"/>
      <c r="V2" s="716"/>
      <c r="W2" s="147"/>
    </row>
    <row r="3" spans="1:30" s="101" customFormat="1" ht="18" customHeight="1">
      <c r="A3" s="696">
        <v>502</v>
      </c>
      <c r="B3" s="697"/>
      <c r="C3" s="693" t="s">
        <v>134</v>
      </c>
      <c r="D3" s="693"/>
      <c r="E3" s="108" t="s">
        <v>135</v>
      </c>
      <c r="F3" s="697" t="s">
        <v>1</v>
      </c>
      <c r="G3" s="710" t="s">
        <v>305</v>
      </c>
      <c r="H3" s="712" t="s">
        <v>316</v>
      </c>
      <c r="I3" s="708" t="s">
        <v>164</v>
      </c>
      <c r="J3" s="706" t="s">
        <v>165</v>
      </c>
      <c r="K3" s="704" t="s">
        <v>128</v>
      </c>
      <c r="L3" s="682" t="s">
        <v>30</v>
      </c>
      <c r="M3" s="683"/>
      <c r="N3" s="719" t="s">
        <v>31</v>
      </c>
      <c r="O3" s="683"/>
      <c r="P3" s="682" t="s">
        <v>110</v>
      </c>
      <c r="Q3" s="726" t="s">
        <v>32</v>
      </c>
      <c r="R3" s="728" t="s">
        <v>129</v>
      </c>
      <c r="S3" s="725" t="s">
        <v>49</v>
      </c>
      <c r="T3" s="721" t="s">
        <v>111</v>
      </c>
      <c r="U3" s="723" t="s">
        <v>51</v>
      </c>
      <c r="V3" s="717" t="s">
        <v>50</v>
      </c>
      <c r="W3" s="684" t="s">
        <v>171</v>
      </c>
      <c r="X3" s="684" t="s">
        <v>166</v>
      </c>
      <c r="Y3" s="684" t="s">
        <v>167</v>
      </c>
      <c r="Z3" s="684" t="s">
        <v>202</v>
      </c>
      <c r="AB3" s="203" t="s">
        <v>146</v>
      </c>
    </row>
    <row r="4" spans="1:30" s="101" customFormat="1" ht="18" customHeight="1" thickBot="1">
      <c r="A4" s="703"/>
      <c r="B4" s="702"/>
      <c r="C4" s="110" t="s">
        <v>28</v>
      </c>
      <c r="D4" s="110" t="s">
        <v>29</v>
      </c>
      <c r="E4" s="109" t="s">
        <v>29</v>
      </c>
      <c r="F4" s="702"/>
      <c r="G4" s="711"/>
      <c r="H4" s="713"/>
      <c r="I4" s="709"/>
      <c r="J4" s="707"/>
      <c r="K4" s="705"/>
      <c r="L4" s="111" t="s">
        <v>112</v>
      </c>
      <c r="M4" s="112" t="s">
        <v>2</v>
      </c>
      <c r="N4" s="113" t="s">
        <v>112</v>
      </c>
      <c r="O4" s="114" t="s">
        <v>2</v>
      </c>
      <c r="P4" s="720"/>
      <c r="Q4" s="727"/>
      <c r="R4" s="729"/>
      <c r="S4" s="718"/>
      <c r="T4" s="722"/>
      <c r="U4" s="724"/>
      <c r="V4" s="718"/>
      <c r="W4" s="685"/>
      <c r="X4" s="685"/>
      <c r="Y4" s="686"/>
      <c r="Z4" s="686"/>
      <c r="AA4" s="245" t="str">
        <f>+IF(COUNTIF(AA5:AA11,"前期注意！　負担割合確認！"),"7月末までは前々年度で判定！","")</f>
        <v/>
      </c>
    </row>
    <row r="5" spans="1:30" ht="24" customHeight="1" thickTop="1">
      <c r="A5" s="698" t="s">
        <v>23</v>
      </c>
      <c r="B5" s="115" t="s">
        <v>24</v>
      </c>
      <c r="C5" s="281" t="str">
        <f>IF(入力シート!D4="○",入力シート!S4," ")</f>
        <v xml:space="preserve"> </v>
      </c>
      <c r="D5" s="192"/>
      <c r="E5" s="269" t="str">
        <f>IFERROR(IF(AND(C5="",D5=""),"",IF(C5="",D5,DATEDIF(年齢換算表!C5,$E$2,"Y"))+IF(C5="",0,0.1)+IF(D5="",0,0.1)),"")</f>
        <v/>
      </c>
      <c r="F5" s="471" t="str">
        <f t="shared" ref="F5:F10" si="0">IF(AND(40&lt;=E5,E5&lt;65),"○","×")</f>
        <v>×</v>
      </c>
      <c r="G5" s="477" t="str">
        <f>IF(AND(0&lt;=E5,E5&lt;6),"○","×")</f>
        <v>×</v>
      </c>
      <c r="H5" s="455" t="str">
        <f>IF(AND(18&lt;=E5,E5&lt;75),"○","×")</f>
        <v>×</v>
      </c>
      <c r="I5" s="278">
        <f>IF(入力シート!D4="○",入力シート!O4,0)</f>
        <v>0</v>
      </c>
      <c r="J5" s="278">
        <f>IF(入力シート!D4="○",入力シート!Q4,0)</f>
        <v>0</v>
      </c>
      <c r="K5" s="278">
        <f>IF(入力シート!D4="○",入力シート!P4,0)</f>
        <v>0</v>
      </c>
      <c r="L5" s="202">
        <f>IF(入力シート!D4="○",入力シート!L4,0)</f>
        <v>0</v>
      </c>
      <c r="M5" s="193">
        <f>MAX(X5-Y5,)</f>
        <v>0</v>
      </c>
      <c r="N5" s="202">
        <f>IF(入力シート!D4="○",入力シート!M4,0)</f>
        <v>0</v>
      </c>
      <c r="O5" s="193">
        <f>'年金所得表 (R3~)'!E3</f>
        <v>0</v>
      </c>
      <c r="P5" s="202">
        <f>IF(入力シート!D4="○",入力シート!N4,0)</f>
        <v>0</v>
      </c>
      <c r="Q5" s="194">
        <f>IF(K5=1,ROUNDDOWN(M5*3/10,0)+O5+P5,M5+O5+P5)</f>
        <v>0</v>
      </c>
      <c r="R5" s="468">
        <f>IF($B$2&gt;=503,IF(Q5&lt;430000,0,Q5-430000),IF(Q5&lt;330000,0,Q5-330000))</f>
        <v>0</v>
      </c>
      <c r="S5" s="465">
        <f>IF(AND(40&lt;=E5,E5&lt;65),R5,0)</f>
        <v>0</v>
      </c>
      <c r="T5" s="196"/>
      <c r="U5" s="195">
        <f>IFERROR(-IF('年金所得表 (R3~)'!B3&lt;65,0,IF(AND(0&lt;O5,O5&lt;150000),O5,IF(150000&lt;=O5,150000,0))),0)</f>
        <v>0</v>
      </c>
      <c r="V5" s="195">
        <f>IF(Q5+T5+U5&lt;0,0,Q5+T5+U5)</f>
        <v>0</v>
      </c>
      <c r="W5" s="224">
        <f>P5+X5</f>
        <v>0</v>
      </c>
      <c r="X5" s="224">
        <f>'給与所得表 (R8~)'!B5</f>
        <v>0</v>
      </c>
      <c r="Y5" s="224">
        <f>所得金額調整控除!K3+所得金額調整控除!K18</f>
        <v>0</v>
      </c>
      <c r="Z5" s="224">
        <f>IF(AND(L5&lt;=550000,O5=0),0,1)</f>
        <v>0</v>
      </c>
      <c r="AA5" s="244" t="str">
        <f t="shared" ref="AA5:AA11" si="1">IF(AND(E5&lt;=75,E5&gt;=69),"前期注意！　負担割合確認！","")</f>
        <v/>
      </c>
      <c r="AB5" s="246"/>
      <c r="AC5" s="246"/>
      <c r="AD5" s="104" t="str">
        <f>IF(AND(E5&gt;=65,K5&gt;=1),1,"")</f>
        <v/>
      </c>
    </row>
    <row r="6" spans="1:30" ht="24" customHeight="1">
      <c r="A6" s="699"/>
      <c r="B6" s="116" t="s">
        <v>132</v>
      </c>
      <c r="C6" s="281">
        <f>IF(入力シート!D5="○",入力シート!S5,0)</f>
        <v>0</v>
      </c>
      <c r="D6" s="197"/>
      <c r="E6" s="269" t="str">
        <f>IFERROR(IF(AND(C6="",D6=""),"",IF(C6="",D6,DATEDIF(年齢換算表!C6,$E$2,"Y"))+IF(C6="",0,0.1)+IF(D6="",0,0.1)),"")</f>
        <v/>
      </c>
      <c r="F6" s="472" t="str">
        <f t="shared" si="0"/>
        <v>×</v>
      </c>
      <c r="G6" s="472" t="str">
        <f t="shared" ref="G6:G11" si="2">IF(AND(0&lt;=E6,E6&lt;6),"○","×")</f>
        <v>×</v>
      </c>
      <c r="H6" s="482" t="str">
        <f>IF(AND(18&lt;=E6,E6&lt;75),"○","×")</f>
        <v>×</v>
      </c>
      <c r="I6" s="279">
        <f>IF(入力シート!D5="○",入力シート!O5,0)</f>
        <v>0</v>
      </c>
      <c r="J6" s="279">
        <f>IF(入力シート!D5="○",入力シート!Q5,0)</f>
        <v>0</v>
      </c>
      <c r="K6" s="279">
        <f>IF(入力シート!D5="○",入力シート!P5,0)</f>
        <v>0</v>
      </c>
      <c r="L6" s="202">
        <f>IF(入力シート!D5="○",入力シート!L5,0)</f>
        <v>0</v>
      </c>
      <c r="M6" s="198">
        <f>MAX(X6-Y6,)</f>
        <v>0</v>
      </c>
      <c r="N6" s="202">
        <f>IF(入力シート!D5="○",入力シート!M5,0)</f>
        <v>0</v>
      </c>
      <c r="O6" s="198">
        <f>'年金所得表 (R3~)'!E4</f>
        <v>0</v>
      </c>
      <c r="P6" s="202">
        <f>IF(入力シート!D5="○",入力シート!N5,0)</f>
        <v>0</v>
      </c>
      <c r="Q6" s="199">
        <f t="shared" ref="Q6:Q11" si="3">IF(K6=1,ROUNDDOWN(M6*3/10,0)+O6+P6,M6+O6+P6)</f>
        <v>0</v>
      </c>
      <c r="R6" s="469">
        <f t="shared" ref="R6:R11" si="4">IF($B$2&gt;=503,IF(Q6&lt;430000,0,Q6-430000),IF(Q6&lt;330000,0,Q6-330000))</f>
        <v>0</v>
      </c>
      <c r="S6" s="466">
        <f t="shared" ref="S6:S11" si="5">IF(AND(40&lt;=E6,E6&lt;65),R6,0)</f>
        <v>0</v>
      </c>
      <c r="T6" s="201"/>
      <c r="U6" s="200">
        <f>IFERROR(-IF('年金所得表 (R3~)'!B4&lt;65,0,IF(AND(0&lt;O6,O6&lt;150000),O6,IF(150000&lt;=O6,150000,0))),0)</f>
        <v>0</v>
      </c>
      <c r="V6" s="200">
        <f>IF(Q6+T6+U6&lt;0,0,Q6+T6+U6)</f>
        <v>0</v>
      </c>
      <c r="W6" s="225">
        <f t="shared" ref="W6:W11" si="6">P6+X6</f>
        <v>0</v>
      </c>
      <c r="X6" s="225">
        <f>'給与所得表 (R8~)'!C5</f>
        <v>0</v>
      </c>
      <c r="Y6" s="225">
        <f>所得金額調整控除!K4+所得金額調整控除!K19</f>
        <v>0</v>
      </c>
      <c r="Z6" s="225">
        <f t="shared" ref="Z6:Z13" si="7">IF(AND(L6&lt;=550000,O6=0),0,1)</f>
        <v>0</v>
      </c>
      <c r="AA6" s="185" t="str">
        <f t="shared" si="1"/>
        <v/>
      </c>
      <c r="AB6" s="204"/>
      <c r="AD6" s="204" t="str">
        <f t="shared" ref="AD6:AD11" si="8">IF(AND(E6&gt;=65,K6&gt;=1),1,"")</f>
        <v/>
      </c>
    </row>
    <row r="7" spans="1:30" ht="24" customHeight="1">
      <c r="A7" s="699"/>
      <c r="B7" s="116" t="s">
        <v>26</v>
      </c>
      <c r="C7" s="281">
        <f>IF(入力シート!D6="○",入力シート!S6,0)</f>
        <v>0</v>
      </c>
      <c r="D7" s="197"/>
      <c r="E7" s="269" t="str">
        <f>IFERROR(IF(AND(C7="",D7=""),"",IF(C7="",D7,DATEDIF(年齢換算表!C7,$E$2,"Y"))+IF(C7="",0,0.1)+IF(D7="",0,0.1)),"")</f>
        <v/>
      </c>
      <c r="F7" s="472" t="str">
        <f t="shared" si="0"/>
        <v>×</v>
      </c>
      <c r="G7" s="472" t="str">
        <f t="shared" si="2"/>
        <v>×</v>
      </c>
      <c r="H7" s="482" t="str">
        <f t="shared" ref="H7:H11" si="9">IF(AND(18&lt;=E7,E7&lt;75),"○","×")</f>
        <v>×</v>
      </c>
      <c r="I7" s="279">
        <f>IF(入力シート!D6="○",入力シート!O6,0)</f>
        <v>0</v>
      </c>
      <c r="J7" s="279">
        <f>IF(入力シート!D6="○",入力シート!Q6,0)</f>
        <v>0</v>
      </c>
      <c r="K7" s="279">
        <f>IF(入力シート!D6="○",入力シート!P6,0)</f>
        <v>0</v>
      </c>
      <c r="L7" s="202">
        <f>IF(入力シート!D6="○",入力シート!L6,0)</f>
        <v>0</v>
      </c>
      <c r="M7" s="198">
        <f>MAX(X7-Y7,)</f>
        <v>0</v>
      </c>
      <c r="N7" s="202">
        <f>IF(入力シート!D6="○",入力シート!M6,0)</f>
        <v>0</v>
      </c>
      <c r="O7" s="198">
        <f>'年金所得表 (R3~)'!E5</f>
        <v>0</v>
      </c>
      <c r="P7" s="202">
        <f>IF(入力シート!D6="○",入力シート!N6,0)</f>
        <v>0</v>
      </c>
      <c r="Q7" s="199">
        <f t="shared" si="3"/>
        <v>0</v>
      </c>
      <c r="R7" s="469">
        <f t="shared" si="4"/>
        <v>0</v>
      </c>
      <c r="S7" s="466">
        <f t="shared" si="5"/>
        <v>0</v>
      </c>
      <c r="T7" s="201"/>
      <c r="U7" s="200">
        <f>IFERROR(-IF('年金所得表 (R3~)'!B5&lt;65,0,IF(AND(0&lt;O7,O7&lt;150000),O7,IF(150000&lt;=O7,150000,0))),0)</f>
        <v>0</v>
      </c>
      <c r="V7" s="200">
        <f t="shared" ref="V7:V14" si="10">IF(Q7+T7+U7&lt;0,0,Q7+T7+U7)</f>
        <v>0</v>
      </c>
      <c r="W7" s="225">
        <f t="shared" si="6"/>
        <v>0</v>
      </c>
      <c r="X7" s="225">
        <f>'給与所得表 (R8~)'!D5</f>
        <v>0</v>
      </c>
      <c r="Y7" s="225">
        <f>所得金額調整控除!K5+所得金額調整控除!K20</f>
        <v>0</v>
      </c>
      <c r="Z7" s="224">
        <f t="shared" si="7"/>
        <v>0</v>
      </c>
      <c r="AA7" s="185" t="str">
        <f t="shared" si="1"/>
        <v/>
      </c>
      <c r="AB7" s="204"/>
      <c r="AD7" s="204" t="str">
        <f t="shared" si="8"/>
        <v/>
      </c>
    </row>
    <row r="8" spans="1:30" ht="24" customHeight="1">
      <c r="A8" s="699"/>
      <c r="B8" s="116" t="s">
        <v>27</v>
      </c>
      <c r="C8" s="281">
        <f>IF(入力シート!D7="○",入力シート!S7,0)</f>
        <v>0</v>
      </c>
      <c r="D8" s="197"/>
      <c r="E8" s="269" t="str">
        <f>IFERROR(IF(AND(C8="",D8=""),"",IF(C8="",D8,DATEDIF(年齢換算表!C8,$E$2,"Y"))+IF(C8="",0,0.1)+IF(D8="",0,0.1)),"")</f>
        <v/>
      </c>
      <c r="F8" s="472" t="str">
        <f t="shared" si="0"/>
        <v>×</v>
      </c>
      <c r="G8" s="472" t="str">
        <f t="shared" si="2"/>
        <v>×</v>
      </c>
      <c r="H8" s="482" t="str">
        <f t="shared" si="9"/>
        <v>×</v>
      </c>
      <c r="I8" s="279">
        <f>IF(入力シート!D7="○",入力シート!O7,0)</f>
        <v>0</v>
      </c>
      <c r="J8" s="279">
        <f>IF(入力シート!D7="○",入力シート!Q7,0)</f>
        <v>0</v>
      </c>
      <c r="K8" s="279">
        <f>IF(入力シート!D7="○",入力シート!P7,0)</f>
        <v>0</v>
      </c>
      <c r="L8" s="202">
        <f>IF(入力シート!D7="○",入力シート!L7,0)</f>
        <v>0</v>
      </c>
      <c r="M8" s="198">
        <f t="shared" ref="M8:M14" si="11">MAX(X8-Y8,)</f>
        <v>0</v>
      </c>
      <c r="N8" s="202">
        <f>IF(入力シート!D7="○",入力シート!M7,0)</f>
        <v>0</v>
      </c>
      <c r="O8" s="198">
        <f>'年金所得表 (R3~)'!E6</f>
        <v>0</v>
      </c>
      <c r="P8" s="202">
        <f>IF(入力シート!D7="○",入力シート!N7,0)</f>
        <v>0</v>
      </c>
      <c r="Q8" s="199">
        <f t="shared" si="3"/>
        <v>0</v>
      </c>
      <c r="R8" s="469">
        <f t="shared" si="4"/>
        <v>0</v>
      </c>
      <c r="S8" s="466">
        <f t="shared" si="5"/>
        <v>0</v>
      </c>
      <c r="T8" s="201"/>
      <c r="U8" s="200">
        <f>IFERROR(-IF('年金所得表 (R3~)'!B6&lt;65,0,IF(AND(0&lt;O8,O8&lt;150000),O8,IF(150000&lt;=O8,150000,0))),0)</f>
        <v>0</v>
      </c>
      <c r="V8" s="200">
        <f t="shared" si="10"/>
        <v>0</v>
      </c>
      <c r="W8" s="225">
        <f t="shared" si="6"/>
        <v>0</v>
      </c>
      <c r="X8" s="225">
        <f>'給与所得表 (R8~)'!E5</f>
        <v>0</v>
      </c>
      <c r="Y8" s="225">
        <f>所得金額調整控除!K6+所得金額調整控除!K21</f>
        <v>0</v>
      </c>
      <c r="Z8" s="225">
        <f t="shared" si="7"/>
        <v>0</v>
      </c>
      <c r="AA8" s="185" t="str">
        <f t="shared" si="1"/>
        <v/>
      </c>
      <c r="AB8" s="204"/>
      <c r="AD8" s="204" t="str">
        <f t="shared" si="8"/>
        <v/>
      </c>
    </row>
    <row r="9" spans="1:30" ht="24" customHeight="1">
      <c r="A9" s="699"/>
      <c r="B9" s="116" t="s">
        <v>34</v>
      </c>
      <c r="C9" s="281">
        <f>IF(入力シート!D8="○",入力シート!S8,0)</f>
        <v>0</v>
      </c>
      <c r="D9" s="197"/>
      <c r="E9" s="269" t="str">
        <f>IFERROR(IF(AND(C9="",D9=""),"",IF(C9="",D9,DATEDIF(年齢換算表!C9,$E$2,"Y"))+IF(C9="",0,0.1)+IF(D9="",0,0.1)),"")</f>
        <v/>
      </c>
      <c r="F9" s="472" t="str">
        <f t="shared" si="0"/>
        <v>×</v>
      </c>
      <c r="G9" s="473" t="str">
        <f t="shared" si="2"/>
        <v>×</v>
      </c>
      <c r="H9" s="482" t="str">
        <f t="shared" si="9"/>
        <v>×</v>
      </c>
      <c r="I9" s="279">
        <f>IF(入力シート!D8="○",入力シート!O8,0)</f>
        <v>0</v>
      </c>
      <c r="J9" s="279">
        <f>IF(入力シート!D8="○",入力シート!Q8,0)</f>
        <v>0</v>
      </c>
      <c r="K9" s="279">
        <f>IF(入力シート!D8="○",入力シート!P8,0)</f>
        <v>0</v>
      </c>
      <c r="L9" s="202">
        <f>IF(入力シート!D8="○",入力シート!L8,0)</f>
        <v>0</v>
      </c>
      <c r="M9" s="198">
        <f t="shared" si="11"/>
        <v>0</v>
      </c>
      <c r="N9" s="202">
        <f>IF(入力シート!D8="○",入力シート!M8,0)</f>
        <v>0</v>
      </c>
      <c r="O9" s="198">
        <f>'年金所得表 (R3~)'!E7</f>
        <v>0</v>
      </c>
      <c r="P9" s="202">
        <f>IF(入力シート!D8="○",入力シート!N8,0)</f>
        <v>0</v>
      </c>
      <c r="Q9" s="199">
        <f t="shared" si="3"/>
        <v>0</v>
      </c>
      <c r="R9" s="469">
        <f t="shared" si="4"/>
        <v>0</v>
      </c>
      <c r="S9" s="466">
        <f t="shared" si="5"/>
        <v>0</v>
      </c>
      <c r="T9" s="201"/>
      <c r="U9" s="200">
        <f>IFERROR(-IF('年金所得表 (R3~)'!B7&lt;65,0,IF(AND(0&lt;O9,O9&lt;150000),O9,IF(150000&lt;=O9,150000,0))),0)</f>
        <v>0</v>
      </c>
      <c r="V9" s="200">
        <f t="shared" si="10"/>
        <v>0</v>
      </c>
      <c r="W9" s="225">
        <f t="shared" si="6"/>
        <v>0</v>
      </c>
      <c r="X9" s="225">
        <f>'給与所得表 (R8~)'!F5</f>
        <v>0</v>
      </c>
      <c r="Y9" s="225">
        <f>所得金額調整控除!K7+所得金額調整控除!K22</f>
        <v>0</v>
      </c>
      <c r="Z9" s="224">
        <f t="shared" si="7"/>
        <v>0</v>
      </c>
      <c r="AA9" s="185" t="str">
        <f t="shared" si="1"/>
        <v/>
      </c>
      <c r="AB9" s="204"/>
      <c r="AD9" s="204" t="str">
        <f t="shared" si="8"/>
        <v/>
      </c>
    </row>
    <row r="10" spans="1:30" ht="24" customHeight="1">
      <c r="A10" s="699"/>
      <c r="B10" s="116" t="s">
        <v>35</v>
      </c>
      <c r="C10" s="281">
        <f>IF(入力シート!D9="○",入力シート!S9,0)</f>
        <v>0</v>
      </c>
      <c r="D10" s="197"/>
      <c r="E10" s="269" t="str">
        <f>IFERROR(IF(AND(C10="",D10=""),"",IF(C10="",D10,DATEDIF(年齢換算表!C10,$E$2,"Y"))+IF(C10="",0,0.1)+IF(D10="",0,0.1)),"")</f>
        <v/>
      </c>
      <c r="F10" s="472" t="str">
        <f t="shared" si="0"/>
        <v>×</v>
      </c>
      <c r="G10" s="472" t="str">
        <f t="shared" si="2"/>
        <v>×</v>
      </c>
      <c r="H10" s="482" t="str">
        <f t="shared" si="9"/>
        <v>×</v>
      </c>
      <c r="I10" s="279">
        <f>IF(入力シート!D9="○",入力シート!O9,0)</f>
        <v>0</v>
      </c>
      <c r="J10" s="279">
        <f>IF(入力シート!D9="○",入力シート!Q9,0)</f>
        <v>0</v>
      </c>
      <c r="K10" s="279">
        <f>IF(入力シート!D9="○",入力シート!P9,0)</f>
        <v>0</v>
      </c>
      <c r="L10" s="202">
        <f>IF(入力シート!D9="○",入力シート!L9,0)</f>
        <v>0</v>
      </c>
      <c r="M10" s="198">
        <f t="shared" si="11"/>
        <v>0</v>
      </c>
      <c r="N10" s="202">
        <f>IF(入力シート!D9="○",入力シート!M9,0)</f>
        <v>0</v>
      </c>
      <c r="O10" s="198">
        <f>'年金所得表 (R3~)'!E8</f>
        <v>0</v>
      </c>
      <c r="P10" s="202">
        <f>IF(入力シート!D9="○",入力シート!N9,0)</f>
        <v>0</v>
      </c>
      <c r="Q10" s="199">
        <f t="shared" si="3"/>
        <v>0</v>
      </c>
      <c r="R10" s="469">
        <f t="shared" si="4"/>
        <v>0</v>
      </c>
      <c r="S10" s="466">
        <f t="shared" si="5"/>
        <v>0</v>
      </c>
      <c r="T10" s="201"/>
      <c r="U10" s="200">
        <f>IFERROR(-IF('年金所得表 (R3~)'!B8&lt;65,0,IF(AND(0&lt;O10,O10&lt;150000),O10,IF(150000&lt;=O10,150000,0))),0)</f>
        <v>0</v>
      </c>
      <c r="V10" s="200">
        <f t="shared" si="10"/>
        <v>0</v>
      </c>
      <c r="W10" s="225">
        <f t="shared" si="6"/>
        <v>0</v>
      </c>
      <c r="X10" s="225">
        <f>'給与所得表 (R8~)'!G5</f>
        <v>0</v>
      </c>
      <c r="Y10" s="225">
        <f>所得金額調整控除!K8+所得金額調整控除!K23</f>
        <v>0</v>
      </c>
      <c r="Z10" s="225">
        <f t="shared" si="7"/>
        <v>0</v>
      </c>
      <c r="AA10" s="185" t="str">
        <f t="shared" si="1"/>
        <v/>
      </c>
      <c r="AB10" s="204"/>
      <c r="AD10" s="204" t="str">
        <f t="shared" si="8"/>
        <v/>
      </c>
    </row>
    <row r="11" spans="1:30" ht="24" customHeight="1">
      <c r="A11" s="699"/>
      <c r="B11" s="186" t="s">
        <v>64</v>
      </c>
      <c r="C11" s="281">
        <f>IF(入力シート!D10="○",入力シート!S10,0)</f>
        <v>0</v>
      </c>
      <c r="D11" s="187"/>
      <c r="E11" s="457" t="str">
        <f>IFERROR(IF(AND(C11="",D11=""),"",IF(C11="",D11,DATEDIF(年齢換算表!C11,$E$2,"Y"))+IF(C11="",0,0.1)+IF(D11="",0,0.1)),"")</f>
        <v/>
      </c>
      <c r="F11" s="473" t="str">
        <f>IF(AND(40&lt;=E11,E11&lt;65),"○","×")</f>
        <v>×</v>
      </c>
      <c r="G11" s="478" t="str">
        <f t="shared" si="2"/>
        <v>×</v>
      </c>
      <c r="H11" s="482" t="str">
        <f t="shared" si="9"/>
        <v>×</v>
      </c>
      <c r="I11" s="279">
        <f>IF(入力シート!D10="○",入力シート!O10,0)</f>
        <v>0</v>
      </c>
      <c r="J11" s="279">
        <f>IF(入力シート!D10="○",入力シート!Q10,0)</f>
        <v>0</v>
      </c>
      <c r="K11" s="279">
        <f>IF(入力シート!D10="○",入力シート!P10,0)</f>
        <v>0</v>
      </c>
      <c r="L11" s="202">
        <f>IF(入力シート!D10="○",入力シート!L10,0)</f>
        <v>0</v>
      </c>
      <c r="M11" s="188">
        <f t="shared" si="11"/>
        <v>0</v>
      </c>
      <c r="N11" s="202">
        <f>IF(入力シート!D10="○",入力シート!M10,0)</f>
        <v>0</v>
      </c>
      <c r="O11" s="188">
        <f>'年金所得表 (R3~)'!E9</f>
        <v>0</v>
      </c>
      <c r="P11" s="202">
        <f>IF(入力シート!D10="○",入力シート!N10,0)</f>
        <v>0</v>
      </c>
      <c r="Q11" s="189">
        <f t="shared" si="3"/>
        <v>0</v>
      </c>
      <c r="R11" s="470">
        <f t="shared" si="4"/>
        <v>0</v>
      </c>
      <c r="S11" s="467">
        <f t="shared" si="5"/>
        <v>0</v>
      </c>
      <c r="T11" s="191"/>
      <c r="U11" s="190">
        <f>IFERROR(-IF('年金所得表 (R3~)'!B9&lt;65,0,IF(AND(0&lt;O11,O11&lt;150000),O11,IF(150000&lt;=O11,150000,0))),0)</f>
        <v>0</v>
      </c>
      <c r="V11" s="190">
        <f t="shared" si="10"/>
        <v>0</v>
      </c>
      <c r="W11" s="248">
        <f t="shared" si="6"/>
        <v>0</v>
      </c>
      <c r="X11" s="248">
        <f>'給与所得表 (R8~)'!H5</f>
        <v>0</v>
      </c>
      <c r="Y11" s="248">
        <f>所得金額調整控除!K9+所得金額調整控除!K24</f>
        <v>0</v>
      </c>
      <c r="Z11" s="224">
        <f t="shared" si="7"/>
        <v>0</v>
      </c>
      <c r="AA11" s="185" t="str">
        <f t="shared" si="1"/>
        <v/>
      </c>
      <c r="AB11" s="204"/>
      <c r="AD11" s="204" t="str">
        <f t="shared" si="8"/>
        <v/>
      </c>
    </row>
    <row r="12" spans="1:30" ht="24" customHeight="1">
      <c r="A12" s="268" t="s">
        <v>203</v>
      </c>
      <c r="B12" s="257" t="s">
        <v>205</v>
      </c>
      <c r="C12" s="270" t="str">
        <f>IF(入力シート!D4="○"," ",入力シート!S4)</f>
        <v xml:space="preserve"> </v>
      </c>
      <c r="D12" s="258"/>
      <c r="E12" s="458" t="str">
        <f>IFERROR(IF(AND(C12="",D12=""),"",IF(C12="",D12,DATEDIF(年齢換算表!C12,$E$2,"Y"))+IF(C12="",0,0.1)+IF(D12="",0,0.1)),"")</f>
        <v/>
      </c>
      <c r="F12" s="474"/>
      <c r="G12" s="479"/>
      <c r="H12" s="307"/>
      <c r="I12" s="277">
        <f>IF(入力シート!D4="○",0,入力シート!O4)</f>
        <v>0</v>
      </c>
      <c r="J12" s="277">
        <f>IF(入力シート!D4="○",0,入力シート!Q4)</f>
        <v>0</v>
      </c>
      <c r="K12" s="280"/>
      <c r="L12" s="259">
        <f>IF(入力シート!D4="○",0,入力シート!L4)</f>
        <v>0</v>
      </c>
      <c r="M12" s="264">
        <f t="shared" si="11"/>
        <v>0</v>
      </c>
      <c r="N12" s="259">
        <f>IF(入力シート!D4="○",0,入力シート!M4)</f>
        <v>0</v>
      </c>
      <c r="O12" s="264">
        <f>'年金所得表 (R3~)'!E10</f>
        <v>0</v>
      </c>
      <c r="P12" s="260">
        <f>IF(入力シート!D4="○",0,入力シート!N4)</f>
        <v>0</v>
      </c>
      <c r="Q12" s="462">
        <f>IF(K12=1,ROUNDDOWN(M12*3/10,0)+O12+P12,M12+O12+P12)</f>
        <v>0</v>
      </c>
      <c r="R12" s="459"/>
      <c r="S12" s="261"/>
      <c r="T12" s="262"/>
      <c r="U12" s="129">
        <f>IFERROR(-IF('年金所得表 (R3~)'!B10&lt;65,0,IF(AND(0&lt;O12,O12&lt;150000),O12,IF(150000&lt;=O12,150000,0))),0)</f>
        <v>0</v>
      </c>
      <c r="V12" s="129">
        <f>IF(Q12+T12+U12&lt;0,0,Q12+T12+U12)</f>
        <v>0</v>
      </c>
      <c r="W12" s="263">
        <f>P12+X12</f>
        <v>0</v>
      </c>
      <c r="X12" s="263">
        <f>'給与所得表 (R8~)'!I5</f>
        <v>0</v>
      </c>
      <c r="Y12" s="263">
        <f>所得金額調整控除!K10+所得金額調整控除!K25</f>
        <v>0</v>
      </c>
      <c r="Z12" s="265"/>
      <c r="AA12" s="185"/>
      <c r="AB12" s="204"/>
      <c r="AD12" s="204"/>
    </row>
    <row r="13" spans="1:30" ht="24" customHeight="1">
      <c r="A13" s="700" t="s">
        <v>204</v>
      </c>
      <c r="B13" s="249" t="s">
        <v>67</v>
      </c>
      <c r="C13" s="206"/>
      <c r="D13" s="206"/>
      <c r="E13" s="456" t="str">
        <f>IFERROR(IF(AND(C13="",D13=""),"",IF(C13="",D13,DATEDIF(年齢換算表!C13,$E$2,"Y"))+IF(C13="",0,0.1)+IF(D13="",0,0.1)),"")</f>
        <v/>
      </c>
      <c r="F13" s="475"/>
      <c r="G13" s="480"/>
      <c r="H13" s="308"/>
      <c r="I13" s="250"/>
      <c r="J13" s="250"/>
      <c r="K13" s="251"/>
      <c r="L13" s="202"/>
      <c r="M13" s="252">
        <f t="shared" si="11"/>
        <v>0</v>
      </c>
      <c r="N13" s="202"/>
      <c r="O13" s="252">
        <f>'年金所得表 (R3~)'!E11</f>
        <v>0</v>
      </c>
      <c r="P13" s="253"/>
      <c r="Q13" s="463">
        <f>M13+O13+P13</f>
        <v>0</v>
      </c>
      <c r="R13" s="460"/>
      <c r="S13" s="254"/>
      <c r="T13" s="255"/>
      <c r="U13" s="256">
        <f>-IF('年金所得表 (R3~)'!B11&lt;65,0,IF(AND(0&lt;O13,O13&lt;150000),O13,IF(150000&lt;=O13,150000,0)))</f>
        <v>0</v>
      </c>
      <c r="V13" s="256">
        <f t="shared" si="10"/>
        <v>0</v>
      </c>
      <c r="W13" s="224">
        <f>P13+X13</f>
        <v>0</v>
      </c>
      <c r="X13" s="224">
        <f>'給与所得表 (R8~)'!J5</f>
        <v>0</v>
      </c>
      <c r="Y13" s="224">
        <f>所得金額調整控除!K11+所得金額調整控除!K26</f>
        <v>0</v>
      </c>
      <c r="Z13" s="224">
        <f t="shared" si="7"/>
        <v>0</v>
      </c>
      <c r="AB13" s="185"/>
      <c r="AD13" s="185">
        <f>SUM(AD5:AD11)</f>
        <v>0</v>
      </c>
    </row>
    <row r="14" spans="1:30" ht="24" customHeight="1">
      <c r="A14" s="701"/>
      <c r="B14" s="117" t="s">
        <v>68</v>
      </c>
      <c r="C14" s="161"/>
      <c r="D14" s="92"/>
      <c r="E14" s="457" t="str">
        <f>IFERROR(IF(AND(C14="",D14=""),"",IF(C14="",D14,DATEDIF(年齢換算表!C14,$E$2,"Y"))+IF(C14="",0,0.1)+IF(D14="",0,0.1)),"")</f>
        <v/>
      </c>
      <c r="F14" s="476"/>
      <c r="G14" s="481"/>
      <c r="H14" s="309"/>
      <c r="I14" s="247"/>
      <c r="J14" s="247"/>
      <c r="K14" s="120"/>
      <c r="L14" s="207"/>
      <c r="M14" s="118">
        <f t="shared" si="11"/>
        <v>0</v>
      </c>
      <c r="N14" s="165"/>
      <c r="O14" s="118">
        <f>'年金所得表 (R3~)'!E12</f>
        <v>0</v>
      </c>
      <c r="P14" s="165"/>
      <c r="Q14" s="464">
        <f>M14+O14+P14</f>
        <v>0</v>
      </c>
      <c r="R14" s="461"/>
      <c r="S14" s="121"/>
      <c r="T14" s="93"/>
      <c r="U14" s="119">
        <f>-IF('年金所得表 (R3~)'!B12&lt;65,0,IF(AND(0&lt;O14,O14&lt;150000),O14,IF(150000&lt;=O14,150000,0)))</f>
        <v>0</v>
      </c>
      <c r="V14" s="119">
        <f t="shared" si="10"/>
        <v>0</v>
      </c>
      <c r="W14" s="223">
        <f>P14+X14</f>
        <v>0</v>
      </c>
      <c r="X14" s="223">
        <f>'給与所得表 (R8~)'!K5</f>
        <v>0</v>
      </c>
      <c r="Y14" s="223">
        <f>所得金額調整控除!K12+所得金額調整控除!K27</f>
        <v>0</v>
      </c>
      <c r="Z14" s="223">
        <f>IF(AND(L14&lt;=550000,O14=0),0,1)</f>
        <v>0</v>
      </c>
    </row>
    <row r="15" spans="1:30" ht="24" customHeight="1">
      <c r="A15" s="122"/>
      <c r="B15" s="122"/>
      <c r="C15" s="123" t="s">
        <v>69</v>
      </c>
      <c r="I15" s="240" t="str">
        <f>IF(SUM(所得金額調整控除!I18:I27)&gt;0,"・確定申告確認！！","　")</f>
        <v>　</v>
      </c>
      <c r="L15" s="124"/>
      <c r="M15" s="124"/>
      <c r="N15" s="242" t="str">
        <f>IF(SUM('年金所得表 (R3~)'!E3:E12)=SUM('年金所得表 (R3~)'!H3:H12)," ","年金所得確認せよ！")</f>
        <v xml:space="preserve"> </v>
      </c>
      <c r="O15" s="124"/>
      <c r="P15" s="125"/>
      <c r="Q15" s="126" t="s">
        <v>46</v>
      </c>
      <c r="R15" s="127">
        <f>SUM(R5:R11)</f>
        <v>0</v>
      </c>
      <c r="S15" s="128">
        <f>SUM(S5:S11)</f>
        <v>0</v>
      </c>
      <c r="T15" s="675"/>
      <c r="U15" s="676"/>
      <c r="V15" s="129">
        <f>SUM(V5:V14)</f>
        <v>0</v>
      </c>
      <c r="W15" s="227"/>
    </row>
    <row r="16" spans="1:30" ht="24" customHeight="1">
      <c r="C16" s="691" t="s">
        <v>47</v>
      </c>
      <c r="D16" s="692"/>
      <c r="E16" s="267">
        <f>COUNTIF(E5:E11,"&gt;0")</f>
        <v>0</v>
      </c>
      <c r="F16" s="131" t="s">
        <v>11</v>
      </c>
      <c r="G16" s="132"/>
      <c r="H16" s="132"/>
      <c r="I16" s="243" t="str">
        <f>IF(SUM(所得金額調整控除!I3:I12)&gt;0,"・子ども／特障確認！！","　")</f>
        <v>　</v>
      </c>
      <c r="J16" s="132"/>
      <c r="K16" s="132"/>
      <c r="N16" s="242"/>
    </row>
    <row r="17" spans="3:19" ht="24" customHeight="1">
      <c r="C17" s="696" t="s">
        <v>314</v>
      </c>
      <c r="D17" s="697"/>
      <c r="E17" s="453">
        <f>COUNTIF(F5:F11,"○")</f>
        <v>0</v>
      </c>
      <c r="F17" s="454" t="s">
        <v>313</v>
      </c>
      <c r="G17" s="132"/>
      <c r="H17" s="132"/>
      <c r="I17" s="243"/>
      <c r="J17" s="132"/>
      <c r="K17" s="132"/>
      <c r="N17" s="242"/>
    </row>
    <row r="18" spans="3:19" ht="24" customHeight="1">
      <c r="C18" s="689" t="s">
        <v>315</v>
      </c>
      <c r="D18" s="690"/>
      <c r="E18" s="134">
        <f>COUNTIF(H5:H11,"○")</f>
        <v>0</v>
      </c>
      <c r="F18" s="135" t="s">
        <v>11</v>
      </c>
      <c r="G18" s="132"/>
      <c r="H18" s="132"/>
      <c r="I18" s="240" t="str">
        <f>IF(AD13&gt;0,"非自だめ！"," ")</f>
        <v xml:space="preserve"> </v>
      </c>
      <c r="J18" s="132"/>
      <c r="K18" s="132"/>
      <c r="M18" s="680" t="s">
        <v>55</v>
      </c>
      <c r="N18" s="680"/>
      <c r="O18" s="681"/>
      <c r="P18" s="677" t="s">
        <v>141</v>
      </c>
      <c r="Q18" s="678"/>
      <c r="R18" s="678"/>
      <c r="S18" s="679"/>
    </row>
    <row r="19" spans="3:19" ht="24" customHeight="1">
      <c r="C19" s="138" t="s">
        <v>138</v>
      </c>
      <c r="D19" s="107"/>
      <c r="E19" s="139"/>
      <c r="F19" s="132"/>
      <c r="G19" s="132"/>
      <c r="H19" s="132"/>
      <c r="I19" s="132"/>
      <c r="J19" s="132"/>
      <c r="K19" s="132"/>
      <c r="M19" s="140"/>
      <c r="N19" s="100" t="s">
        <v>113</v>
      </c>
      <c r="O19" s="141"/>
      <c r="P19" s="142">
        <v>0.7</v>
      </c>
      <c r="Q19" s="136" t="s">
        <v>53</v>
      </c>
      <c r="R19" s="143" t="str">
        <f>IF(SUM(N20:N21)=0,"判定不可",HLOOKUP($B$2,軽減判定基準!$B$7:$AF$10,2,FALSE))</f>
        <v>判定不可</v>
      </c>
      <c r="S19" s="137" t="str">
        <f>IF(R19="判定不可","判定不可",IF(V15&lt;=R19,"○","×"))</f>
        <v>判定不可</v>
      </c>
    </row>
    <row r="20" spans="3:19" ht="24" customHeight="1">
      <c r="C20" s="694" t="s">
        <v>130</v>
      </c>
      <c r="D20" s="695"/>
      <c r="E20" s="695"/>
      <c r="F20" s="94"/>
      <c r="G20" s="670" t="s">
        <v>131</v>
      </c>
      <c r="H20" s="670"/>
      <c r="I20" s="670"/>
      <c r="J20" s="483"/>
      <c r="K20" s="483"/>
      <c r="L20" s="241"/>
      <c r="M20" s="144" t="s">
        <v>206</v>
      </c>
      <c r="N20" s="324">
        <f>IF(入力シート!D4="○",1,0)</f>
        <v>0</v>
      </c>
      <c r="O20" s="145" t="s">
        <v>11</v>
      </c>
      <c r="P20" s="146">
        <v>0.5</v>
      </c>
      <c r="Q20" s="147" t="s">
        <v>52</v>
      </c>
      <c r="R20" s="148" t="str">
        <f>IF(SUM(N20:N21)=0,"判定不可",HLOOKUP($B$2,軽減判定基準!$B$7:$AF$10,3,FALSE))</f>
        <v>判定不可</v>
      </c>
      <c r="S20" s="149" t="str">
        <f>IF(R19="判定不可","判定不可",IF(V15&lt;=R20,"○","×"))</f>
        <v>判定不可</v>
      </c>
    </row>
    <row r="21" spans="3:19" ht="24" customHeight="1" thickBot="1">
      <c r="C21" s="123" t="s">
        <v>88</v>
      </c>
      <c r="F21" s="150"/>
      <c r="G21" s="670"/>
      <c r="H21" s="670"/>
      <c r="I21" s="670"/>
      <c r="J21" s="483"/>
      <c r="K21" s="483"/>
      <c r="L21" s="241"/>
      <c r="M21" s="151" t="s">
        <v>139</v>
      </c>
      <c r="N21" s="95">
        <f>COUNTIF(入力シート!D5:D10,"○")</f>
        <v>0</v>
      </c>
      <c r="O21" s="145" t="s">
        <v>11</v>
      </c>
      <c r="P21" s="146">
        <v>0.2</v>
      </c>
      <c r="Q21" s="147" t="s">
        <v>54</v>
      </c>
      <c r="R21" s="152" t="str">
        <f>IF(SUM(N20:N21)=0,"判定不可",HLOOKUP($B$2,軽減判定基準!$B$7:$AF$10,4,FALSE))</f>
        <v>判定不可</v>
      </c>
      <c r="S21" s="153" t="str">
        <f>IF(R19="判定不可","判定不可",IF(V15&lt;=R21,"○","×"))</f>
        <v>判定不可</v>
      </c>
    </row>
    <row r="22" spans="3:19" ht="24" customHeight="1" thickBot="1">
      <c r="C22" s="130" t="s">
        <v>75</v>
      </c>
      <c r="D22" s="96"/>
      <c r="E22" s="154" t="s">
        <v>77</v>
      </c>
      <c r="M22" s="673" t="s">
        <v>140</v>
      </c>
      <c r="N22" s="674"/>
      <c r="O22" s="155"/>
      <c r="P22" s="156">
        <f>IF($O$23=1,P23,IF($S$19="○",P19,IF($S$20="○",P20,IF($S$21="○",P21,0))))</f>
        <v>0</v>
      </c>
      <c r="Q22" s="157" t="str">
        <f>IF($O$23=1,Q23,IF($S$19="○",Q19,IF($S$20="○",Q20,IF($S$21="○",Q21,"軽減なし"))))</f>
        <v>軽減なし</v>
      </c>
      <c r="R22" s="158" t="s">
        <v>136</v>
      </c>
    </row>
    <row r="23" spans="3:19" ht="24" customHeight="1">
      <c r="C23" s="133" t="s">
        <v>76</v>
      </c>
      <c r="D23" s="97"/>
      <c r="E23" s="159" t="s">
        <v>72</v>
      </c>
      <c r="L23" s="671"/>
      <c r="M23" s="672"/>
      <c r="N23" s="160"/>
      <c r="O23" s="98"/>
      <c r="P23" s="99"/>
      <c r="Q23" s="153" t="str">
        <f>IF(P23=0.2,"2割軽減",IF(P23=0.5,"5割軽減",IF(P23=0.7,"7割軽減","エラー")))</f>
        <v>エラー</v>
      </c>
    </row>
  </sheetData>
  <sheetProtection algorithmName="SHA-512" hashValue="cBaXJN/M6ZPhmh/zXdQTomKoOsVsUMBkv1pRKuhJv+uPHbvz0h8G+d8cbR8PGlpYHw7ru7q+5jX2PZvnA1eppQ==" saltValue="Eh6fE4+99doKNA4PST7m2w==" spinCount="100000" sheet="1" formatCells="0" selectLockedCells="1" selectUnlockedCells="1"/>
  <protectedRanges>
    <protectedRange sqref="B2 D2 T5:T14 K5:L14 D22:D23 N21 O23:P23 N5:N14 P5:P14 C5:D14 F20 H20" name="範囲1"/>
    <protectedRange sqref="N20" name="範囲1_1"/>
  </protectedRanges>
  <mergeCells count="35">
    <mergeCell ref="Z3:Z4"/>
    <mergeCell ref="T2:V2"/>
    <mergeCell ref="V3:V4"/>
    <mergeCell ref="N3:O3"/>
    <mergeCell ref="P3:P4"/>
    <mergeCell ref="T3:T4"/>
    <mergeCell ref="U3:U4"/>
    <mergeCell ref="S3:S4"/>
    <mergeCell ref="Q3:Q4"/>
    <mergeCell ref="R3:R4"/>
    <mergeCell ref="A5:A11"/>
    <mergeCell ref="A13:A14"/>
    <mergeCell ref="F3:F4"/>
    <mergeCell ref="A3:B4"/>
    <mergeCell ref="K3:K4"/>
    <mergeCell ref="J3:J4"/>
    <mergeCell ref="I3:I4"/>
    <mergeCell ref="G3:G4"/>
    <mergeCell ref="H3:H4"/>
    <mergeCell ref="C18:D18"/>
    <mergeCell ref="C16:D16"/>
    <mergeCell ref="C3:D3"/>
    <mergeCell ref="C20:E20"/>
    <mergeCell ref="C17:D17"/>
    <mergeCell ref="L3:M3"/>
    <mergeCell ref="X3:X4"/>
    <mergeCell ref="Y3:Y4"/>
    <mergeCell ref="W3:W4"/>
    <mergeCell ref="E2:F2"/>
    <mergeCell ref="G20:I21"/>
    <mergeCell ref="L23:M23"/>
    <mergeCell ref="M22:N22"/>
    <mergeCell ref="T15:U15"/>
    <mergeCell ref="P18:S18"/>
    <mergeCell ref="M18:O18"/>
  </mergeCells>
  <phoneticPr fontId="5"/>
  <conditionalFormatting sqref="K7:L12 Y5:Y12 K5:K11 N12 P12:W12 Q5:W11 C5:D12 F5:H12">
    <cfRule type="expression" dxfId="53" priority="69" stopIfTrue="1">
      <formula>$AA5="前期注意！　負担割合確認！"</formula>
    </cfRule>
  </conditionalFormatting>
  <conditionalFormatting sqref="C8:D12">
    <cfRule type="expression" dxfId="52" priority="68" stopIfTrue="1">
      <formula>$AA8="前期注意！　負担割合確認！"</formula>
    </cfRule>
  </conditionalFormatting>
  <conditionalFormatting sqref="L13">
    <cfRule type="expression" dxfId="51" priority="66" stopIfTrue="1">
      <formula>$AA13="前期注意！　負担割合確認！"</formula>
    </cfRule>
  </conditionalFormatting>
  <conditionalFormatting sqref="N13">
    <cfRule type="expression" dxfId="50" priority="65" stopIfTrue="1">
      <formula>$AA13="前期注意！　負担割合確認！"</formula>
    </cfRule>
  </conditionalFormatting>
  <conditionalFormatting sqref="C13">
    <cfRule type="expression" dxfId="49" priority="61" stopIfTrue="1">
      <formula>$AA13="前期注意！　負担割合確認！"</formula>
    </cfRule>
  </conditionalFormatting>
  <conditionalFormatting sqref="L6:L11">
    <cfRule type="expression" dxfId="48" priority="60" stopIfTrue="1">
      <formula>$AA6="前期注意！　負担割合確認！"</formula>
    </cfRule>
  </conditionalFormatting>
  <conditionalFormatting sqref="F5:L12">
    <cfRule type="expression" dxfId="47" priority="57" stopIfTrue="1">
      <formula>$AA5="前期注意！　負担割合確認！"</formula>
    </cfRule>
  </conditionalFormatting>
  <conditionalFormatting sqref="C7">
    <cfRule type="expression" dxfId="46" priority="56" stopIfTrue="1">
      <formula>$AA7="前期注意！　負担割合確認！"</formula>
    </cfRule>
  </conditionalFormatting>
  <conditionalFormatting sqref="C5">
    <cfRule type="expression" dxfId="45" priority="55" stopIfTrue="1">
      <formula>$AA5="前期注意！　負担割合確認！"</formula>
    </cfRule>
  </conditionalFormatting>
  <conditionalFormatting sqref="C6:C11">
    <cfRule type="expression" dxfId="44" priority="54" stopIfTrue="1">
      <formula>$AA6="前期注意！　負担割合確認！"</formula>
    </cfRule>
  </conditionalFormatting>
  <conditionalFormatting sqref="J5:J11">
    <cfRule type="expression" dxfId="43" priority="53" stopIfTrue="1">
      <formula>$AA5="前期注意！　負担割合確認！"</formula>
    </cfRule>
  </conditionalFormatting>
  <conditionalFormatting sqref="J8:J12">
    <cfRule type="expression" dxfId="42" priority="52" stopIfTrue="1">
      <formula>$AA8="前期注意！　負担割合確認！"</formula>
    </cfRule>
  </conditionalFormatting>
  <conditionalFormatting sqref="I5:I11">
    <cfRule type="expression" dxfId="41" priority="51" stopIfTrue="1">
      <formula>$AA5="前期注意！　負担割合確認！"</formula>
    </cfRule>
  </conditionalFormatting>
  <conditionalFormatting sqref="I8:I12">
    <cfRule type="expression" dxfId="40" priority="50" stopIfTrue="1">
      <formula>$AA8="前期注意！　負担割合確認！"</formula>
    </cfRule>
  </conditionalFormatting>
  <conditionalFormatting sqref="S5 Q5:Q12">
    <cfRule type="expression" dxfId="39" priority="46" stopIfTrue="1">
      <formula>$W5="前期注意！　負担割合確認！"</formula>
    </cfRule>
  </conditionalFormatting>
  <conditionalFormatting sqref="S6:S12">
    <cfRule type="expression" dxfId="38" priority="45" stopIfTrue="1">
      <formula>$W6="前期注意！　負担割合確認！"</formula>
    </cfRule>
  </conditionalFormatting>
  <conditionalFormatting sqref="U5:U12">
    <cfRule type="expression" dxfId="37" priority="44" stopIfTrue="1">
      <formula>$AA5="前期注意！　負担割合確認！"</formula>
    </cfRule>
  </conditionalFormatting>
  <conditionalFormatting sqref="R5:R12">
    <cfRule type="expression" dxfId="36" priority="43" stopIfTrue="1">
      <formula>$W5="前期注意！　負担割合確認！"</formula>
    </cfRule>
  </conditionalFormatting>
  <conditionalFormatting sqref="R6:R12">
    <cfRule type="expression" dxfId="35" priority="42" stopIfTrue="1">
      <formula>$W6="前期注意！　負担割合確認！"</formula>
    </cfRule>
  </conditionalFormatting>
  <conditionalFormatting sqref="R5:R12">
    <cfRule type="expression" dxfId="34" priority="41" stopIfTrue="1">
      <formula>$W5="前期注意！　負担割合確認！"</formula>
    </cfRule>
  </conditionalFormatting>
  <conditionalFormatting sqref="R6:R12">
    <cfRule type="expression" dxfId="33" priority="40" stopIfTrue="1">
      <formula>$W6="前期注意！　負担割合確認！"</formula>
    </cfRule>
  </conditionalFormatting>
  <conditionalFormatting sqref="R5">
    <cfRule type="expression" dxfId="32" priority="39" stopIfTrue="1">
      <formula>$W5="前期注意！　負担割合確認！"</formula>
    </cfRule>
  </conditionalFormatting>
  <conditionalFormatting sqref="R6:R12">
    <cfRule type="expression" dxfId="31" priority="38" stopIfTrue="1">
      <formula>$W6="前期注意！　負担割合確認！"</formula>
    </cfRule>
  </conditionalFormatting>
  <conditionalFormatting sqref="I13:J14">
    <cfRule type="expression" dxfId="30" priority="35" stopIfTrue="1">
      <formula>$AA13="前期注意！　負担割合確認！"</formula>
    </cfRule>
  </conditionalFormatting>
  <conditionalFormatting sqref="J13:J14">
    <cfRule type="expression" dxfId="29" priority="34" stopIfTrue="1">
      <formula>$AA13="前期注意！　負担割合確認！"</formula>
    </cfRule>
  </conditionalFormatting>
  <conditionalFormatting sqref="I13:I14">
    <cfRule type="expression" dxfId="28" priority="33" stopIfTrue="1">
      <formula>$AA13="前期注意！　負担割合確認！"</formula>
    </cfRule>
  </conditionalFormatting>
  <conditionalFormatting sqref="Z12">
    <cfRule type="expression" dxfId="27" priority="31" stopIfTrue="1">
      <formula>$AA12="前期注意！　負担割合確認！"</formula>
    </cfRule>
  </conditionalFormatting>
  <conditionalFormatting sqref="Z5:Z11">
    <cfRule type="expression" dxfId="26" priority="30" stopIfTrue="1">
      <formula>$AA5="前期注意！　負担割合確認！"</formula>
    </cfRule>
  </conditionalFormatting>
  <conditionalFormatting sqref="E5:E14">
    <cfRule type="expression" dxfId="25" priority="27" stopIfTrue="1">
      <formula>$AA5="前期注意！　負担割合確認！"</formula>
    </cfRule>
  </conditionalFormatting>
  <conditionalFormatting sqref="E5:E14">
    <cfRule type="expression" dxfId="24" priority="25" stopIfTrue="1">
      <formula>$AA5="前期注意！　負担割合確認！"</formula>
    </cfRule>
  </conditionalFormatting>
  <conditionalFormatting sqref="O5:O12">
    <cfRule type="expression" dxfId="23" priority="24" stopIfTrue="1">
      <formula>$AA5="前期注意！　負担割合確認！"</formula>
    </cfRule>
  </conditionalFormatting>
  <conditionalFormatting sqref="O5:O12">
    <cfRule type="expression" dxfId="22" priority="23" stopIfTrue="1">
      <formula>$AA5="前期注意！　負担割合確認！"</formula>
    </cfRule>
  </conditionalFormatting>
  <conditionalFormatting sqref="M5:M12">
    <cfRule type="expression" dxfId="21" priority="22" stopIfTrue="1">
      <formula>$AA5="前期注意！　負担割合確認！"</formula>
    </cfRule>
  </conditionalFormatting>
  <conditionalFormatting sqref="M5:M12">
    <cfRule type="expression" dxfId="20" priority="21" stopIfTrue="1">
      <formula>$AA5="前期注意！　負担割合確認！"</formula>
    </cfRule>
  </conditionalFormatting>
  <conditionalFormatting sqref="X5:X12">
    <cfRule type="expression" dxfId="19" priority="20" stopIfTrue="1">
      <formula>$AA5="前期注意！　負担割合確認！"</formula>
    </cfRule>
  </conditionalFormatting>
  <conditionalFormatting sqref="I5:I11">
    <cfRule type="expression" dxfId="18" priority="19" stopIfTrue="1">
      <formula>$AA5="前期注意！　負担割合確認！"</formula>
    </cfRule>
  </conditionalFormatting>
  <conditionalFormatting sqref="I8:I11">
    <cfRule type="expression" dxfId="17" priority="18" stopIfTrue="1">
      <formula>$AA8="前期注意！　負担割合確認！"</formula>
    </cfRule>
  </conditionalFormatting>
  <conditionalFormatting sqref="J5:J11">
    <cfRule type="expression" dxfId="16" priority="17" stopIfTrue="1">
      <formula>$AA5="前期注意！　負担割合確認！"</formula>
    </cfRule>
  </conditionalFormatting>
  <conditionalFormatting sqref="J8:J11">
    <cfRule type="expression" dxfId="15" priority="16" stopIfTrue="1">
      <formula>$AA8="前期注意！　負担割合確認！"</formula>
    </cfRule>
  </conditionalFormatting>
  <conditionalFormatting sqref="J5:J11">
    <cfRule type="expression" dxfId="14" priority="15" stopIfTrue="1">
      <formula>$AA5="前期注意！　負担割合確認！"</formula>
    </cfRule>
  </conditionalFormatting>
  <conditionalFormatting sqref="J8:J11">
    <cfRule type="expression" dxfId="13" priority="14" stopIfTrue="1">
      <formula>$AA8="前期注意！　負担割合確認！"</formula>
    </cfRule>
  </conditionalFormatting>
  <conditionalFormatting sqref="K5:K11">
    <cfRule type="expression" dxfId="12" priority="13" stopIfTrue="1">
      <formula>$AA5="前期注意！　負担割合確認！"</formula>
    </cfRule>
  </conditionalFormatting>
  <conditionalFormatting sqref="K8:K11">
    <cfRule type="expression" dxfId="11" priority="12" stopIfTrue="1">
      <formula>$AA8="前期注意！　負担割合確認！"</formula>
    </cfRule>
  </conditionalFormatting>
  <conditionalFormatting sqref="K5:K11">
    <cfRule type="expression" dxfId="10" priority="11" stopIfTrue="1">
      <formula>$AA5="前期注意！　負担割合確認！"</formula>
    </cfRule>
  </conditionalFormatting>
  <conditionalFormatting sqref="K8:K11">
    <cfRule type="expression" dxfId="9" priority="10" stopIfTrue="1">
      <formula>$AA8="前期注意！　負担割合確認！"</formula>
    </cfRule>
  </conditionalFormatting>
  <conditionalFormatting sqref="N7:N11">
    <cfRule type="expression" dxfId="8" priority="9" stopIfTrue="1">
      <formula>$AA7="前期注意！　負担割合確認！"</formula>
    </cfRule>
  </conditionalFormatting>
  <conditionalFormatting sqref="N6:N11">
    <cfRule type="expression" dxfId="7" priority="8" stopIfTrue="1">
      <formula>$AA6="前期注意！　負担割合確認！"</formula>
    </cfRule>
  </conditionalFormatting>
  <conditionalFormatting sqref="N5:N11">
    <cfRule type="expression" dxfId="6" priority="7" stopIfTrue="1">
      <formula>$AA5="前期注意！　負担割合確認！"</formula>
    </cfRule>
  </conditionalFormatting>
  <conditionalFormatting sqref="P7:P11">
    <cfRule type="expression" dxfId="5" priority="6" stopIfTrue="1">
      <formula>$AA7="前期注意！　負担割合確認！"</formula>
    </cfRule>
  </conditionalFormatting>
  <conditionalFormatting sqref="P6:P11">
    <cfRule type="expression" dxfId="4" priority="5" stopIfTrue="1">
      <formula>$AA6="前期注意！　負担割合確認！"</formula>
    </cfRule>
  </conditionalFormatting>
  <conditionalFormatting sqref="P5:P11">
    <cfRule type="expression" dxfId="3" priority="4" stopIfTrue="1">
      <formula>$AA5="前期注意！　負担割合確認！"</formula>
    </cfRule>
  </conditionalFormatting>
  <conditionalFormatting sqref="L5">
    <cfRule type="expression" dxfId="2" priority="3" stopIfTrue="1">
      <formula>$AA5="前期注意！　負担割合確認！"</formula>
    </cfRule>
  </conditionalFormatting>
  <conditionalFormatting sqref="Z13">
    <cfRule type="expression" dxfId="1" priority="2" stopIfTrue="1">
      <formula>$AA13="前期注意！　負担割合確認！"</formula>
    </cfRule>
  </conditionalFormatting>
  <conditionalFormatting sqref="Z14">
    <cfRule type="expression" dxfId="0" priority="1" stopIfTrue="1">
      <formula>$AA14="前期注意！　負担割合確認！"</formula>
    </cfRule>
  </conditionalFormatting>
  <printOptions horizontalCentered="1"/>
  <pageMargins left="0.59055118110236227" right="0.59055118110236227" top="0.98425196850393704" bottom="0.59055118110236227" header="0.70866141732283472" footer="0.51181102362204722"/>
  <pageSetup paperSize="9" scale="46" orientation="portrait" r:id="rId1"/>
  <headerFooter alignWithMargins="0">
    <oddHeader>&amp;R≪入力用シート≫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74" r:id="rId4" name="Button 6">
              <controlPr defaultSize="0" print="0" autoFill="0" autoPict="0" macro="[0]!入力クリア">
                <anchor moveWithCells="1" sizeWithCells="1">
                  <from>
                    <xdr:col>0</xdr:col>
                    <xdr:colOff>38100</xdr:colOff>
                    <xdr:row>2</xdr:row>
                    <xdr:rowOff>45720</xdr:rowOff>
                  </from>
                  <to>
                    <xdr:col>1</xdr:col>
                    <xdr:colOff>152400</xdr:colOff>
                    <xdr:row>3</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33CC"/>
  </sheetPr>
  <dimension ref="A1:X23"/>
  <sheetViews>
    <sheetView zoomScale="90" workbookViewId="0">
      <pane xSplit="3" topLeftCell="D1" activePane="topRight" state="frozen"/>
      <selection activeCell="AA11" sqref="AA11:AB11"/>
      <selection pane="topRight" activeCell="AA11" sqref="AA11:AB11"/>
    </sheetView>
  </sheetViews>
  <sheetFormatPr defaultColWidth="8.6640625" defaultRowHeight="20.25" customHeight="1"/>
  <cols>
    <col min="1" max="1" width="6.6640625" style="57" customWidth="1"/>
    <col min="2" max="2" width="8.6640625" style="1" customWidth="1"/>
    <col min="3" max="3" width="16.33203125" style="1" customWidth="1"/>
    <col min="4" max="6" width="6.6640625" style="73" customWidth="1"/>
    <col min="7" max="7" width="6.6640625" style="74" customWidth="1"/>
    <col min="8" max="8" width="9.6640625" style="1" customWidth="1"/>
    <col min="9" max="16384" width="8.6640625" style="1"/>
  </cols>
  <sheetData>
    <row r="1" spans="1:24" ht="20.25" customHeight="1">
      <c r="B1" s="58" t="s">
        <v>124</v>
      </c>
    </row>
    <row r="2" spans="1:24" s="50" customFormat="1" ht="20.25" customHeight="1">
      <c r="A2" s="57" t="s">
        <v>123</v>
      </c>
      <c r="D2" s="75" t="s">
        <v>122</v>
      </c>
      <c r="E2" s="75" t="s">
        <v>122</v>
      </c>
      <c r="F2" s="75" t="s">
        <v>122</v>
      </c>
      <c r="G2" s="76" t="s">
        <v>122</v>
      </c>
      <c r="H2" s="59" t="s">
        <v>122</v>
      </c>
      <c r="I2" s="66" t="s">
        <v>122</v>
      </c>
      <c r="J2" s="66" t="s">
        <v>122</v>
      </c>
      <c r="K2" s="66" t="s">
        <v>122</v>
      </c>
      <c r="L2" s="66" t="s">
        <v>122</v>
      </c>
      <c r="M2" s="66" t="s">
        <v>122</v>
      </c>
      <c r="N2" s="66" t="s">
        <v>122</v>
      </c>
      <c r="O2" s="66" t="s">
        <v>122</v>
      </c>
      <c r="P2" s="66" t="s">
        <v>122</v>
      </c>
      <c r="Q2" s="66" t="s">
        <v>122</v>
      </c>
      <c r="R2" s="66" t="s">
        <v>122</v>
      </c>
      <c r="S2" s="66" t="s">
        <v>122</v>
      </c>
      <c r="T2" s="66" t="s">
        <v>122</v>
      </c>
      <c r="U2" s="66" t="s">
        <v>122</v>
      </c>
      <c r="V2" s="66" t="s">
        <v>122</v>
      </c>
      <c r="W2" s="66" t="s">
        <v>122</v>
      </c>
      <c r="X2" s="221" t="s">
        <v>122</v>
      </c>
    </row>
    <row r="3" spans="1:24" ht="20.25" customHeight="1" thickBot="1">
      <c r="A3" s="57">
        <v>1</v>
      </c>
      <c r="B3" s="51"/>
      <c r="C3" s="52" t="s">
        <v>109</v>
      </c>
      <c r="D3" s="77">
        <v>418</v>
      </c>
      <c r="E3" s="78">
        <v>419</v>
      </c>
      <c r="F3" s="78">
        <v>420</v>
      </c>
      <c r="G3" s="78">
        <v>421</v>
      </c>
      <c r="H3" s="78">
        <v>422</v>
      </c>
      <c r="I3" s="78">
        <v>423</v>
      </c>
      <c r="J3" s="78">
        <v>424</v>
      </c>
      <c r="K3" s="78">
        <v>425</v>
      </c>
      <c r="L3" s="78">
        <v>426</v>
      </c>
      <c r="M3" s="78">
        <v>427</v>
      </c>
      <c r="N3" s="78">
        <v>428</v>
      </c>
      <c r="O3" s="78">
        <v>429</v>
      </c>
      <c r="P3" s="78">
        <v>430</v>
      </c>
      <c r="Q3" s="78">
        <v>431</v>
      </c>
      <c r="R3" s="53">
        <v>502</v>
      </c>
      <c r="S3" s="53">
        <v>503</v>
      </c>
      <c r="T3" s="53">
        <v>504</v>
      </c>
      <c r="U3" s="320">
        <v>505</v>
      </c>
      <c r="V3" s="320">
        <v>506</v>
      </c>
      <c r="W3" s="320">
        <v>507</v>
      </c>
      <c r="X3" s="316">
        <v>508</v>
      </c>
    </row>
    <row r="4" spans="1:24" ht="20.25" customHeight="1" thickTop="1">
      <c r="A4" s="57">
        <v>2</v>
      </c>
      <c r="B4" s="4" t="s">
        <v>114</v>
      </c>
      <c r="C4" s="54" t="s">
        <v>116</v>
      </c>
      <c r="D4" s="79">
        <v>7.3</v>
      </c>
      <c r="E4" s="80">
        <v>7.3</v>
      </c>
      <c r="F4" s="81">
        <v>6.7</v>
      </c>
      <c r="G4" s="82">
        <v>6.7</v>
      </c>
      <c r="H4" s="60">
        <v>6.7</v>
      </c>
      <c r="I4" s="67">
        <v>6.7</v>
      </c>
      <c r="J4" s="67">
        <v>6.7</v>
      </c>
      <c r="K4" s="70">
        <v>6.7</v>
      </c>
      <c r="L4" s="162">
        <v>6.7</v>
      </c>
      <c r="M4" s="162">
        <v>6.7</v>
      </c>
      <c r="N4" s="162">
        <f t="shared" ref="N4:O6" si="0">+M4</f>
        <v>6.7</v>
      </c>
      <c r="O4" s="162">
        <f t="shared" si="0"/>
        <v>6.7</v>
      </c>
      <c r="P4" s="162">
        <v>6.15</v>
      </c>
      <c r="Q4" s="162">
        <v>6.26</v>
      </c>
      <c r="R4" s="162">
        <v>6.56</v>
      </c>
      <c r="S4" s="313">
        <v>6.56</v>
      </c>
      <c r="T4" s="162">
        <v>6.92</v>
      </c>
      <c r="U4" s="162">
        <v>6.92</v>
      </c>
      <c r="V4" s="162">
        <v>6.98</v>
      </c>
      <c r="W4" s="162">
        <v>7.18</v>
      </c>
      <c r="X4" s="317">
        <v>7.18</v>
      </c>
    </row>
    <row r="5" spans="1:24" ht="20.25" customHeight="1">
      <c r="A5" s="57">
        <v>3</v>
      </c>
      <c r="B5" s="4"/>
      <c r="C5" s="55" t="s">
        <v>117</v>
      </c>
      <c r="D5" s="83">
        <v>28000</v>
      </c>
      <c r="E5" s="84">
        <v>28000</v>
      </c>
      <c r="F5" s="85">
        <v>27000</v>
      </c>
      <c r="G5" s="86">
        <v>27000</v>
      </c>
      <c r="H5" s="61">
        <v>27000</v>
      </c>
      <c r="I5" s="68">
        <v>27000</v>
      </c>
      <c r="J5" s="68">
        <v>27000</v>
      </c>
      <c r="K5" s="71">
        <v>27000</v>
      </c>
      <c r="L5" s="163">
        <v>27000</v>
      </c>
      <c r="M5" s="163">
        <v>27000</v>
      </c>
      <c r="N5" s="163">
        <f t="shared" si="0"/>
        <v>27000</v>
      </c>
      <c r="O5" s="163">
        <f t="shared" si="0"/>
        <v>27000</v>
      </c>
      <c r="P5" s="163">
        <v>25000</v>
      </c>
      <c r="Q5" s="163">
        <v>25600</v>
      </c>
      <c r="R5" s="163">
        <v>26700</v>
      </c>
      <c r="S5" s="314">
        <v>26700</v>
      </c>
      <c r="T5" s="163">
        <v>27600</v>
      </c>
      <c r="U5" s="163">
        <v>27600</v>
      </c>
      <c r="V5" s="163">
        <v>29100</v>
      </c>
      <c r="W5" s="163">
        <v>30500</v>
      </c>
      <c r="X5" s="318">
        <v>30500</v>
      </c>
    </row>
    <row r="6" spans="1:24" ht="20.25" customHeight="1">
      <c r="A6" s="57">
        <v>4</v>
      </c>
      <c r="B6" s="4"/>
      <c r="C6" s="55" t="s">
        <v>118</v>
      </c>
      <c r="D6" s="83">
        <v>25000</v>
      </c>
      <c r="E6" s="84">
        <v>25000</v>
      </c>
      <c r="F6" s="85">
        <v>24000</v>
      </c>
      <c r="G6" s="86">
        <v>24000</v>
      </c>
      <c r="H6" s="61">
        <v>24000</v>
      </c>
      <c r="I6" s="68">
        <v>24000</v>
      </c>
      <c r="J6" s="68">
        <v>24000</v>
      </c>
      <c r="K6" s="71">
        <v>24000</v>
      </c>
      <c r="L6" s="163">
        <v>24000</v>
      </c>
      <c r="M6" s="163">
        <v>24000</v>
      </c>
      <c r="N6" s="163">
        <f t="shared" si="0"/>
        <v>24000</v>
      </c>
      <c r="O6" s="163">
        <f t="shared" si="0"/>
        <v>24000</v>
      </c>
      <c r="P6" s="163">
        <v>20000</v>
      </c>
      <c r="Q6" s="163">
        <v>20400</v>
      </c>
      <c r="R6" s="163">
        <v>21100</v>
      </c>
      <c r="S6" s="314">
        <v>21100</v>
      </c>
      <c r="T6" s="163">
        <v>21200</v>
      </c>
      <c r="U6" s="163">
        <v>21200</v>
      </c>
      <c r="V6" s="163">
        <v>21300</v>
      </c>
      <c r="W6" s="163">
        <v>21500</v>
      </c>
      <c r="X6" s="318">
        <v>21500</v>
      </c>
    </row>
    <row r="7" spans="1:24" ht="20.25" customHeight="1">
      <c r="A7" s="57">
        <v>5</v>
      </c>
      <c r="B7" s="4"/>
      <c r="C7" s="55" t="s">
        <v>119</v>
      </c>
      <c r="D7" s="83">
        <v>530000</v>
      </c>
      <c r="E7" s="84">
        <v>530000</v>
      </c>
      <c r="F7" s="85">
        <v>470000</v>
      </c>
      <c r="G7" s="86">
        <v>470000</v>
      </c>
      <c r="H7" s="61">
        <v>470000</v>
      </c>
      <c r="I7" s="68">
        <v>500000</v>
      </c>
      <c r="J7" s="68">
        <v>510000</v>
      </c>
      <c r="K7" s="71">
        <v>510000</v>
      </c>
      <c r="L7" s="163">
        <v>510000</v>
      </c>
      <c r="M7" s="163">
        <v>510000</v>
      </c>
      <c r="N7" s="163">
        <v>520000</v>
      </c>
      <c r="O7" s="163">
        <v>540000</v>
      </c>
      <c r="P7" s="163">
        <v>580000</v>
      </c>
      <c r="Q7" s="163">
        <v>610000</v>
      </c>
      <c r="R7" s="163">
        <v>630000</v>
      </c>
      <c r="S7" s="314">
        <v>630000</v>
      </c>
      <c r="T7" s="163">
        <v>650000</v>
      </c>
      <c r="U7" s="163">
        <v>650000</v>
      </c>
      <c r="V7" s="163">
        <v>650000</v>
      </c>
      <c r="W7" s="163">
        <v>660000</v>
      </c>
      <c r="X7" s="318">
        <v>670000</v>
      </c>
    </row>
    <row r="8" spans="1:24" ht="20.25" customHeight="1">
      <c r="A8" s="57">
        <v>6</v>
      </c>
      <c r="B8" s="49"/>
      <c r="C8" s="56" t="s">
        <v>115</v>
      </c>
      <c r="D8" s="87">
        <v>53</v>
      </c>
      <c r="E8" s="88">
        <v>53</v>
      </c>
      <c r="F8" s="89">
        <v>47</v>
      </c>
      <c r="G8" s="90">
        <v>47</v>
      </c>
      <c r="H8" s="62">
        <v>47</v>
      </c>
      <c r="I8" s="69">
        <v>50</v>
      </c>
      <c r="J8" s="69">
        <v>51</v>
      </c>
      <c r="K8" s="72">
        <v>51</v>
      </c>
      <c r="L8" s="164">
        <v>51</v>
      </c>
      <c r="M8" s="164">
        <v>51</v>
      </c>
      <c r="N8" s="164">
        <v>52</v>
      </c>
      <c r="O8" s="164">
        <v>54</v>
      </c>
      <c r="P8" s="164">
        <v>58</v>
      </c>
      <c r="Q8" s="164">
        <v>61</v>
      </c>
      <c r="R8" s="164">
        <v>63</v>
      </c>
      <c r="S8" s="315">
        <v>63</v>
      </c>
      <c r="T8" s="164">
        <v>65</v>
      </c>
      <c r="U8" s="164">
        <v>65</v>
      </c>
      <c r="V8" s="164">
        <v>65</v>
      </c>
      <c r="W8" s="164">
        <v>66</v>
      </c>
      <c r="X8" s="319">
        <v>67</v>
      </c>
    </row>
    <row r="9" spans="1:24" ht="20.25" customHeight="1">
      <c r="A9" s="57">
        <v>7</v>
      </c>
      <c r="B9" s="4" t="s">
        <v>120</v>
      </c>
      <c r="C9" s="54" t="s">
        <v>116</v>
      </c>
      <c r="D9" s="79"/>
      <c r="E9" s="80"/>
      <c r="F9" s="81">
        <v>1.8</v>
      </c>
      <c r="G9" s="82">
        <v>1.8</v>
      </c>
      <c r="H9" s="60">
        <v>1.8</v>
      </c>
      <c r="I9" s="67">
        <v>1.8</v>
      </c>
      <c r="J9" s="67">
        <v>1.8</v>
      </c>
      <c r="K9" s="70">
        <v>1.8</v>
      </c>
      <c r="L9" s="162">
        <v>1.8</v>
      </c>
      <c r="M9" s="162">
        <v>1.8</v>
      </c>
      <c r="N9" s="162">
        <f>+M9</f>
        <v>1.8</v>
      </c>
      <c r="O9" s="162">
        <f t="shared" ref="O9:P18" si="1">+N9</f>
        <v>1.8</v>
      </c>
      <c r="P9" s="162">
        <v>2.5</v>
      </c>
      <c r="Q9" s="162">
        <v>2.52</v>
      </c>
      <c r="R9" s="162">
        <v>2.52</v>
      </c>
      <c r="S9" s="313">
        <v>2.52</v>
      </c>
      <c r="T9" s="162">
        <v>2.61</v>
      </c>
      <c r="U9" s="162">
        <v>2.61</v>
      </c>
      <c r="V9" s="162">
        <v>2.73</v>
      </c>
      <c r="W9" s="162">
        <v>2.9</v>
      </c>
      <c r="X9" s="317">
        <v>2.9</v>
      </c>
    </row>
    <row r="10" spans="1:24" ht="20.25" customHeight="1">
      <c r="A10" s="57">
        <v>8</v>
      </c>
      <c r="B10" s="4"/>
      <c r="C10" s="55" t="s">
        <v>117</v>
      </c>
      <c r="D10" s="83"/>
      <c r="E10" s="84"/>
      <c r="F10" s="85">
        <v>6900</v>
      </c>
      <c r="G10" s="86">
        <v>6900</v>
      </c>
      <c r="H10" s="61">
        <v>6900</v>
      </c>
      <c r="I10" s="68">
        <v>6900</v>
      </c>
      <c r="J10" s="68">
        <v>6900</v>
      </c>
      <c r="K10" s="71">
        <v>6900</v>
      </c>
      <c r="L10" s="163">
        <v>6900</v>
      </c>
      <c r="M10" s="163">
        <v>6900</v>
      </c>
      <c r="N10" s="163">
        <f>+M10</f>
        <v>6900</v>
      </c>
      <c r="O10" s="163">
        <f t="shared" si="1"/>
        <v>6900</v>
      </c>
      <c r="P10" s="163">
        <v>10900</v>
      </c>
      <c r="Q10" s="163">
        <v>11000</v>
      </c>
      <c r="R10" s="163">
        <v>11000</v>
      </c>
      <c r="S10" s="314">
        <v>11000</v>
      </c>
      <c r="T10" s="163">
        <v>11000</v>
      </c>
      <c r="U10" s="163">
        <v>11000</v>
      </c>
      <c r="V10" s="163">
        <v>11700</v>
      </c>
      <c r="W10" s="163">
        <v>12400</v>
      </c>
      <c r="X10" s="318">
        <v>12400</v>
      </c>
    </row>
    <row r="11" spans="1:24" ht="20.25" customHeight="1">
      <c r="A11" s="57">
        <v>9</v>
      </c>
      <c r="B11" s="4"/>
      <c r="C11" s="55" t="s">
        <v>118</v>
      </c>
      <c r="D11" s="83"/>
      <c r="E11" s="84"/>
      <c r="F11" s="85">
        <v>6000</v>
      </c>
      <c r="G11" s="86">
        <v>6000</v>
      </c>
      <c r="H11" s="61">
        <v>6000</v>
      </c>
      <c r="I11" s="68">
        <v>6000</v>
      </c>
      <c r="J11" s="68">
        <v>6000</v>
      </c>
      <c r="K11" s="71">
        <v>6000</v>
      </c>
      <c r="L11" s="163">
        <v>6000</v>
      </c>
      <c r="M11" s="163">
        <v>6000</v>
      </c>
      <c r="N11" s="163">
        <f>+M11</f>
        <v>6000</v>
      </c>
      <c r="O11" s="163">
        <f t="shared" si="1"/>
        <v>6000</v>
      </c>
      <c r="P11" s="163">
        <v>8000</v>
      </c>
      <c r="Q11" s="163">
        <v>8100</v>
      </c>
      <c r="R11" s="163">
        <v>8100</v>
      </c>
      <c r="S11" s="314">
        <v>8100</v>
      </c>
      <c r="T11" s="163">
        <v>8000</v>
      </c>
      <c r="U11" s="163">
        <v>8000</v>
      </c>
      <c r="V11" s="163">
        <v>8300</v>
      </c>
      <c r="W11" s="163">
        <v>8500</v>
      </c>
      <c r="X11" s="318">
        <v>8500</v>
      </c>
    </row>
    <row r="12" spans="1:24" ht="20.25" customHeight="1">
      <c r="A12" s="57">
        <v>10</v>
      </c>
      <c r="B12" s="4"/>
      <c r="C12" s="55" t="s">
        <v>119</v>
      </c>
      <c r="D12" s="83"/>
      <c r="E12" s="84"/>
      <c r="F12" s="85">
        <v>120000</v>
      </c>
      <c r="G12" s="86">
        <v>120000</v>
      </c>
      <c r="H12" s="61">
        <v>120000</v>
      </c>
      <c r="I12" s="68">
        <v>130000</v>
      </c>
      <c r="J12" s="68">
        <v>140000</v>
      </c>
      <c r="K12" s="71">
        <v>140000</v>
      </c>
      <c r="L12" s="163">
        <v>140000</v>
      </c>
      <c r="M12" s="163">
        <v>160000</v>
      </c>
      <c r="N12" s="163">
        <v>170000</v>
      </c>
      <c r="O12" s="163">
        <v>190000</v>
      </c>
      <c r="P12" s="163">
        <f t="shared" si="1"/>
        <v>190000</v>
      </c>
      <c r="Q12" s="163">
        <f>+P12</f>
        <v>190000</v>
      </c>
      <c r="R12" s="163">
        <v>190000</v>
      </c>
      <c r="S12" s="314">
        <v>190000</v>
      </c>
      <c r="T12" s="163">
        <v>200000</v>
      </c>
      <c r="U12" s="163">
        <v>220000</v>
      </c>
      <c r="V12" s="163">
        <v>240000</v>
      </c>
      <c r="W12" s="163">
        <v>260000</v>
      </c>
      <c r="X12" s="318">
        <v>260000</v>
      </c>
    </row>
    <row r="13" spans="1:24" ht="20.25" customHeight="1">
      <c r="A13" s="57">
        <v>11</v>
      </c>
      <c r="B13" s="49"/>
      <c r="C13" s="56" t="s">
        <v>115</v>
      </c>
      <c r="D13" s="87"/>
      <c r="E13" s="88"/>
      <c r="F13" s="89">
        <v>12</v>
      </c>
      <c r="G13" s="90">
        <v>12</v>
      </c>
      <c r="H13" s="62">
        <v>12</v>
      </c>
      <c r="I13" s="69">
        <v>13</v>
      </c>
      <c r="J13" s="69">
        <v>14</v>
      </c>
      <c r="K13" s="72">
        <v>14</v>
      </c>
      <c r="L13" s="164">
        <v>14</v>
      </c>
      <c r="M13" s="164">
        <v>16</v>
      </c>
      <c r="N13" s="164">
        <v>17</v>
      </c>
      <c r="O13" s="164">
        <v>19</v>
      </c>
      <c r="P13" s="164">
        <f t="shared" si="1"/>
        <v>19</v>
      </c>
      <c r="Q13" s="164">
        <f>+P13</f>
        <v>19</v>
      </c>
      <c r="R13" s="164">
        <v>19</v>
      </c>
      <c r="S13" s="315">
        <v>19</v>
      </c>
      <c r="T13" s="164">
        <v>20</v>
      </c>
      <c r="U13" s="164">
        <v>22</v>
      </c>
      <c r="V13" s="164">
        <v>24</v>
      </c>
      <c r="W13" s="164">
        <v>26</v>
      </c>
      <c r="X13" s="319">
        <v>26</v>
      </c>
    </row>
    <row r="14" spans="1:24" ht="20.25" customHeight="1">
      <c r="A14" s="57">
        <v>12</v>
      </c>
      <c r="B14" s="4" t="s">
        <v>121</v>
      </c>
      <c r="C14" s="54" t="s">
        <v>116</v>
      </c>
      <c r="D14" s="79">
        <v>1.65</v>
      </c>
      <c r="E14" s="80">
        <v>1.72</v>
      </c>
      <c r="F14" s="81">
        <v>1.85</v>
      </c>
      <c r="G14" s="82">
        <v>1.85</v>
      </c>
      <c r="H14" s="60">
        <v>1.85</v>
      </c>
      <c r="I14" s="67">
        <v>1.85</v>
      </c>
      <c r="J14" s="67">
        <v>1.85</v>
      </c>
      <c r="K14" s="70">
        <v>1.85</v>
      </c>
      <c r="L14" s="162">
        <v>1.85</v>
      </c>
      <c r="M14" s="162">
        <v>1.85</v>
      </c>
      <c r="N14" s="162">
        <f>+M14</f>
        <v>1.85</v>
      </c>
      <c r="O14" s="162">
        <f t="shared" si="1"/>
        <v>1.85</v>
      </c>
      <c r="P14" s="162">
        <v>2.35</v>
      </c>
      <c r="Q14" s="162">
        <v>2.4900000000000002</v>
      </c>
      <c r="R14" s="162">
        <v>2.4900000000000002</v>
      </c>
      <c r="S14" s="313">
        <v>2.4900000000000002</v>
      </c>
      <c r="T14" s="162">
        <v>2.4900000000000002</v>
      </c>
      <c r="U14" s="162">
        <v>2.4900000000000002</v>
      </c>
      <c r="V14" s="162">
        <v>2.61</v>
      </c>
      <c r="W14" s="162">
        <v>2.73</v>
      </c>
      <c r="X14" s="317">
        <v>2.73</v>
      </c>
    </row>
    <row r="15" spans="1:24" ht="20.25" customHeight="1">
      <c r="A15" s="57">
        <v>13</v>
      </c>
      <c r="B15" s="4"/>
      <c r="C15" s="55" t="s">
        <v>117</v>
      </c>
      <c r="D15" s="83">
        <v>8600</v>
      </c>
      <c r="E15" s="84">
        <v>9100</v>
      </c>
      <c r="F15" s="85">
        <v>9500</v>
      </c>
      <c r="G15" s="86">
        <v>9500</v>
      </c>
      <c r="H15" s="61">
        <v>9500</v>
      </c>
      <c r="I15" s="68">
        <v>9500</v>
      </c>
      <c r="J15" s="68">
        <v>9500</v>
      </c>
      <c r="K15" s="71">
        <v>9500</v>
      </c>
      <c r="L15" s="163">
        <v>9500</v>
      </c>
      <c r="M15" s="163">
        <v>9500</v>
      </c>
      <c r="N15" s="163">
        <f>+M15</f>
        <v>9500</v>
      </c>
      <c r="O15" s="163">
        <f t="shared" si="1"/>
        <v>9500</v>
      </c>
      <c r="P15" s="163">
        <v>11000</v>
      </c>
      <c r="Q15" s="163">
        <v>11500</v>
      </c>
      <c r="R15" s="163">
        <v>11500</v>
      </c>
      <c r="S15" s="314">
        <v>11500</v>
      </c>
      <c r="T15" s="163">
        <v>11700</v>
      </c>
      <c r="U15" s="163">
        <v>11700</v>
      </c>
      <c r="V15" s="163">
        <v>12800</v>
      </c>
      <c r="W15" s="163">
        <v>13700</v>
      </c>
      <c r="X15" s="318">
        <v>13700</v>
      </c>
    </row>
    <row r="16" spans="1:24" ht="20.25" customHeight="1">
      <c r="A16" s="57">
        <v>14</v>
      </c>
      <c r="B16" s="4"/>
      <c r="C16" s="55" t="s">
        <v>118</v>
      </c>
      <c r="D16" s="83">
        <v>5100</v>
      </c>
      <c r="E16" s="84">
        <v>5200</v>
      </c>
      <c r="F16" s="85">
        <v>5600</v>
      </c>
      <c r="G16" s="86">
        <v>5600</v>
      </c>
      <c r="H16" s="61">
        <v>5600</v>
      </c>
      <c r="I16" s="68">
        <v>5600</v>
      </c>
      <c r="J16" s="68">
        <v>5600</v>
      </c>
      <c r="K16" s="71">
        <v>5600</v>
      </c>
      <c r="L16" s="163">
        <v>5600</v>
      </c>
      <c r="M16" s="163">
        <v>5600</v>
      </c>
      <c r="N16" s="163">
        <f>+M16</f>
        <v>5600</v>
      </c>
      <c r="O16" s="163">
        <f t="shared" si="1"/>
        <v>5600</v>
      </c>
      <c r="P16" s="163">
        <v>5600</v>
      </c>
      <c r="Q16" s="163">
        <v>5900</v>
      </c>
      <c r="R16" s="163">
        <v>5900</v>
      </c>
      <c r="S16" s="314">
        <v>5900</v>
      </c>
      <c r="T16" s="163">
        <v>6000</v>
      </c>
      <c r="U16" s="163">
        <v>6000</v>
      </c>
      <c r="V16" s="163">
        <v>6400</v>
      </c>
      <c r="W16" s="163">
        <v>6900</v>
      </c>
      <c r="X16" s="318">
        <v>6900</v>
      </c>
    </row>
    <row r="17" spans="1:24" ht="20.25" customHeight="1">
      <c r="A17" s="57">
        <v>15</v>
      </c>
      <c r="B17" s="4"/>
      <c r="C17" s="55" t="s">
        <v>119</v>
      </c>
      <c r="D17" s="83">
        <v>80000</v>
      </c>
      <c r="E17" s="84">
        <v>90000</v>
      </c>
      <c r="F17" s="85">
        <v>90000</v>
      </c>
      <c r="G17" s="86">
        <v>90000</v>
      </c>
      <c r="H17" s="61">
        <v>100000</v>
      </c>
      <c r="I17" s="68">
        <v>100000</v>
      </c>
      <c r="J17" s="68">
        <v>120000</v>
      </c>
      <c r="K17" s="71">
        <v>120000</v>
      </c>
      <c r="L17" s="163">
        <v>120000</v>
      </c>
      <c r="M17" s="163">
        <v>140000</v>
      </c>
      <c r="N17" s="163">
        <v>160000</v>
      </c>
      <c r="O17" s="163">
        <f t="shared" si="1"/>
        <v>160000</v>
      </c>
      <c r="P17" s="163">
        <f t="shared" si="1"/>
        <v>160000</v>
      </c>
      <c r="Q17" s="163">
        <f>+P17</f>
        <v>160000</v>
      </c>
      <c r="R17" s="163">
        <v>170000</v>
      </c>
      <c r="S17" s="314">
        <v>170000</v>
      </c>
      <c r="T17" s="163">
        <v>170000</v>
      </c>
      <c r="U17" s="163">
        <v>170000</v>
      </c>
      <c r="V17" s="163">
        <v>170000</v>
      </c>
      <c r="W17" s="163">
        <v>170000</v>
      </c>
      <c r="X17" s="318">
        <v>170000</v>
      </c>
    </row>
    <row r="18" spans="1:24" ht="20.25" customHeight="1">
      <c r="A18" s="57">
        <v>16</v>
      </c>
      <c r="B18" s="49"/>
      <c r="C18" s="56" t="s">
        <v>115</v>
      </c>
      <c r="D18" s="87">
        <v>8</v>
      </c>
      <c r="E18" s="88">
        <v>9</v>
      </c>
      <c r="F18" s="89">
        <v>9</v>
      </c>
      <c r="G18" s="90">
        <v>9</v>
      </c>
      <c r="H18" s="62">
        <v>10</v>
      </c>
      <c r="I18" s="69">
        <v>10</v>
      </c>
      <c r="J18" s="69">
        <v>12</v>
      </c>
      <c r="K18" s="72">
        <v>12</v>
      </c>
      <c r="L18" s="164">
        <v>12</v>
      </c>
      <c r="M18" s="164">
        <v>14</v>
      </c>
      <c r="N18" s="164">
        <v>16</v>
      </c>
      <c r="O18" s="164">
        <f t="shared" si="1"/>
        <v>16</v>
      </c>
      <c r="P18" s="164">
        <f t="shared" si="1"/>
        <v>16</v>
      </c>
      <c r="Q18" s="164">
        <f>+P18</f>
        <v>16</v>
      </c>
      <c r="R18" s="164">
        <v>17</v>
      </c>
      <c r="S18" s="315">
        <v>17</v>
      </c>
      <c r="T18" s="164">
        <v>17</v>
      </c>
      <c r="U18" s="164">
        <v>17</v>
      </c>
      <c r="V18" s="164">
        <v>17</v>
      </c>
      <c r="W18" s="164">
        <v>17</v>
      </c>
      <c r="X18" s="319">
        <v>17</v>
      </c>
    </row>
    <row r="19" spans="1:24" ht="20.25" customHeight="1">
      <c r="A19" s="57">
        <v>17</v>
      </c>
      <c r="B19" s="4" t="s">
        <v>311</v>
      </c>
      <c r="C19" s="54" t="s">
        <v>116</v>
      </c>
      <c r="D19" s="730"/>
      <c r="E19" s="731"/>
      <c r="F19" s="731"/>
      <c r="G19" s="731"/>
      <c r="H19" s="731"/>
      <c r="I19" s="731"/>
      <c r="J19" s="731"/>
      <c r="K19" s="731"/>
      <c r="L19" s="731"/>
      <c r="M19" s="731"/>
      <c r="N19" s="731"/>
      <c r="O19" s="731"/>
      <c r="P19" s="731"/>
      <c r="Q19" s="731"/>
      <c r="R19" s="731"/>
      <c r="S19" s="731"/>
      <c r="T19" s="731"/>
      <c r="U19" s="731"/>
      <c r="V19" s="731"/>
      <c r="W19" s="732"/>
      <c r="X19" s="317">
        <v>0.28000000000000003</v>
      </c>
    </row>
    <row r="20" spans="1:24" ht="20.25" customHeight="1">
      <c r="A20" s="57">
        <v>18</v>
      </c>
      <c r="B20" s="4"/>
      <c r="C20" s="55" t="s">
        <v>117</v>
      </c>
      <c r="D20" s="733"/>
      <c r="E20" s="734"/>
      <c r="F20" s="734"/>
      <c r="G20" s="734"/>
      <c r="H20" s="734"/>
      <c r="I20" s="734"/>
      <c r="J20" s="734"/>
      <c r="K20" s="734"/>
      <c r="L20" s="734"/>
      <c r="M20" s="734"/>
      <c r="N20" s="734"/>
      <c r="O20" s="734"/>
      <c r="P20" s="734"/>
      <c r="Q20" s="734"/>
      <c r="R20" s="734"/>
      <c r="S20" s="734"/>
      <c r="T20" s="734"/>
      <c r="U20" s="734"/>
      <c r="V20" s="734"/>
      <c r="W20" s="735"/>
      <c r="X20" s="318">
        <v>1300</v>
      </c>
    </row>
    <row r="21" spans="1:24" ht="20.25" customHeight="1">
      <c r="A21" s="57">
        <v>19</v>
      </c>
      <c r="B21" s="4"/>
      <c r="C21" s="55" t="s">
        <v>118</v>
      </c>
      <c r="D21" s="733"/>
      <c r="E21" s="734"/>
      <c r="F21" s="734"/>
      <c r="G21" s="734"/>
      <c r="H21" s="734"/>
      <c r="I21" s="734"/>
      <c r="J21" s="734"/>
      <c r="K21" s="734"/>
      <c r="L21" s="734"/>
      <c r="M21" s="734"/>
      <c r="N21" s="734"/>
      <c r="O21" s="734"/>
      <c r="P21" s="734"/>
      <c r="Q21" s="734"/>
      <c r="R21" s="734"/>
      <c r="S21" s="734"/>
      <c r="T21" s="734"/>
      <c r="U21" s="734"/>
      <c r="V21" s="734"/>
      <c r="W21" s="735"/>
      <c r="X21" s="318">
        <v>900</v>
      </c>
    </row>
    <row r="22" spans="1:24" ht="20.25" customHeight="1">
      <c r="A22" s="57">
        <v>20</v>
      </c>
      <c r="B22" s="4"/>
      <c r="C22" s="55" t="s">
        <v>119</v>
      </c>
      <c r="D22" s="733"/>
      <c r="E22" s="734"/>
      <c r="F22" s="734"/>
      <c r="G22" s="734"/>
      <c r="H22" s="734"/>
      <c r="I22" s="734"/>
      <c r="J22" s="734"/>
      <c r="K22" s="734"/>
      <c r="L22" s="734"/>
      <c r="M22" s="734"/>
      <c r="N22" s="734"/>
      <c r="O22" s="734"/>
      <c r="P22" s="734"/>
      <c r="Q22" s="734"/>
      <c r="R22" s="734"/>
      <c r="S22" s="734"/>
      <c r="T22" s="734"/>
      <c r="U22" s="734"/>
      <c r="V22" s="734"/>
      <c r="W22" s="735"/>
      <c r="X22" s="318">
        <v>30000</v>
      </c>
    </row>
    <row r="23" spans="1:24" ht="20.25" customHeight="1">
      <c r="A23" s="57">
        <v>21</v>
      </c>
      <c r="B23" s="49"/>
      <c r="C23" s="56" t="s">
        <v>115</v>
      </c>
      <c r="D23" s="736"/>
      <c r="E23" s="737"/>
      <c r="F23" s="737"/>
      <c r="G23" s="737"/>
      <c r="H23" s="737"/>
      <c r="I23" s="737"/>
      <c r="J23" s="737"/>
      <c r="K23" s="737"/>
      <c r="L23" s="737"/>
      <c r="M23" s="737"/>
      <c r="N23" s="737"/>
      <c r="O23" s="737"/>
      <c r="P23" s="737"/>
      <c r="Q23" s="737"/>
      <c r="R23" s="737"/>
      <c r="S23" s="737"/>
      <c r="T23" s="737"/>
      <c r="U23" s="737"/>
      <c r="V23" s="737"/>
      <c r="W23" s="738"/>
      <c r="X23" s="319">
        <v>3</v>
      </c>
    </row>
  </sheetData>
  <sheetProtection selectLockedCells="1"/>
  <protectedRanges>
    <protectedRange sqref="G2:X2 G4:S23" name="範囲1"/>
  </protectedRanges>
  <mergeCells count="1">
    <mergeCell ref="D19:W23"/>
  </mergeCells>
  <phoneticPr fontId="5"/>
  <pageMargins left="0.75" right="0.75" top="1" bottom="1" header="0.51200000000000001" footer="0.51200000000000001"/>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33CC"/>
  </sheetPr>
  <dimension ref="A1:AF11"/>
  <sheetViews>
    <sheetView topLeftCell="K1" workbookViewId="0">
      <selection activeCell="AA11" sqref="AA11:AB11"/>
    </sheetView>
  </sheetViews>
  <sheetFormatPr defaultColWidth="10.6640625" defaultRowHeight="18" customHeight="1"/>
  <cols>
    <col min="1" max="16384" width="10.6640625" style="167"/>
  </cols>
  <sheetData>
    <row r="1" spans="1:32" ht="18" customHeight="1">
      <c r="A1" s="166" t="s">
        <v>142</v>
      </c>
    </row>
    <row r="3" spans="1:32" ht="18" customHeight="1">
      <c r="A3" s="743" t="s">
        <v>143</v>
      </c>
      <c r="B3" s="739" t="s">
        <v>144</v>
      </c>
      <c r="C3" s="740"/>
      <c r="D3" s="168">
        <f>+入力用!N20</f>
        <v>0</v>
      </c>
    </row>
    <row r="4" spans="1:32" ht="18" customHeight="1">
      <c r="A4" s="744"/>
      <c r="B4" s="741" t="s">
        <v>139</v>
      </c>
      <c r="C4" s="742"/>
      <c r="D4" s="169">
        <f>+入力用!N21</f>
        <v>0</v>
      </c>
    </row>
    <row r="5" spans="1:32" ht="18" customHeight="1">
      <c r="B5" s="745" t="s">
        <v>163</v>
      </c>
      <c r="C5" s="746"/>
      <c r="D5" s="222">
        <f>MAX(COUNTIF(入力用!Z5:Z14,"&gt;0")-1,0)</f>
        <v>0</v>
      </c>
    </row>
    <row r="6" spans="1:32" ht="18" customHeight="1">
      <c r="B6" s="170" t="s">
        <v>122</v>
      </c>
      <c r="C6" s="170" t="s">
        <v>122</v>
      </c>
      <c r="D6" s="170" t="s">
        <v>122</v>
      </c>
      <c r="E6" s="170" t="s">
        <v>122</v>
      </c>
      <c r="F6" s="170" t="s">
        <v>122</v>
      </c>
      <c r="G6" s="170" t="s">
        <v>122</v>
      </c>
      <c r="H6" s="170" t="s">
        <v>122</v>
      </c>
      <c r="I6" s="170" t="s">
        <v>122</v>
      </c>
      <c r="J6" s="170" t="s">
        <v>122</v>
      </c>
      <c r="K6" s="170" t="s">
        <v>122</v>
      </c>
      <c r="L6" s="170" t="s">
        <v>122</v>
      </c>
      <c r="M6" s="170" t="s">
        <v>122</v>
      </c>
      <c r="N6" s="170" t="s">
        <v>122</v>
      </c>
      <c r="O6" s="170" t="s">
        <v>122</v>
      </c>
      <c r="P6" s="170" t="s">
        <v>122</v>
      </c>
      <c r="Q6" s="170" t="s">
        <v>122</v>
      </c>
      <c r="R6" s="170" t="s">
        <v>122</v>
      </c>
      <c r="S6" s="170" t="s">
        <v>307</v>
      </c>
      <c r="T6" s="170" t="s">
        <v>307</v>
      </c>
      <c r="U6" s="170" t="s">
        <v>307</v>
      </c>
      <c r="V6" s="170" t="s">
        <v>307</v>
      </c>
      <c r="W6" s="170" t="s">
        <v>307</v>
      </c>
      <c r="X6" s="170" t="s">
        <v>307</v>
      </c>
      <c r="Y6" s="170" t="s">
        <v>307</v>
      </c>
      <c r="Z6" s="170" t="s">
        <v>307</v>
      </c>
      <c r="AA6" s="170" t="s">
        <v>307</v>
      </c>
      <c r="AB6" s="170" t="s">
        <v>307</v>
      </c>
      <c r="AC6" s="170" t="s">
        <v>307</v>
      </c>
      <c r="AD6" s="170" t="s">
        <v>307</v>
      </c>
      <c r="AE6" s="170" t="s">
        <v>307</v>
      </c>
      <c r="AF6" s="170" t="s">
        <v>307</v>
      </c>
    </row>
    <row r="7" spans="1:32" ht="18" customHeight="1">
      <c r="A7" s="171" t="s">
        <v>109</v>
      </c>
      <c r="B7" s="172">
        <v>422</v>
      </c>
      <c r="C7" s="172">
        <v>423</v>
      </c>
      <c r="D7" s="172">
        <v>424</v>
      </c>
      <c r="E7" s="172">
        <v>425</v>
      </c>
      <c r="F7" s="172">
        <v>426</v>
      </c>
      <c r="G7" s="172">
        <v>427</v>
      </c>
      <c r="H7" s="172">
        <v>428</v>
      </c>
      <c r="I7" s="172">
        <v>429</v>
      </c>
      <c r="J7" s="172">
        <v>430</v>
      </c>
      <c r="K7" s="172">
        <v>431</v>
      </c>
      <c r="L7" s="172">
        <v>502</v>
      </c>
      <c r="M7" s="172">
        <v>503</v>
      </c>
      <c r="N7" s="172">
        <v>504</v>
      </c>
      <c r="O7" s="172">
        <v>505</v>
      </c>
      <c r="P7" s="172">
        <v>506</v>
      </c>
      <c r="Q7" s="172">
        <v>507</v>
      </c>
      <c r="R7" s="172">
        <v>508</v>
      </c>
      <c r="S7" s="172">
        <v>509</v>
      </c>
      <c r="T7" s="172">
        <v>510</v>
      </c>
      <c r="U7" s="172">
        <v>511</v>
      </c>
      <c r="V7" s="172">
        <v>512</v>
      </c>
      <c r="W7" s="172">
        <v>513</v>
      </c>
      <c r="X7" s="172">
        <v>514</v>
      </c>
      <c r="Y7" s="172">
        <v>515</v>
      </c>
      <c r="Z7" s="172">
        <v>516</v>
      </c>
      <c r="AA7" s="172">
        <v>517</v>
      </c>
      <c r="AB7" s="172">
        <v>518</v>
      </c>
      <c r="AC7" s="172">
        <v>519</v>
      </c>
      <c r="AD7" s="172">
        <v>520</v>
      </c>
      <c r="AE7" s="172">
        <v>521</v>
      </c>
      <c r="AF7" s="172">
        <v>522</v>
      </c>
    </row>
    <row r="8" spans="1:32" ht="18" customHeight="1">
      <c r="A8" s="173" t="s">
        <v>53</v>
      </c>
      <c r="B8" s="174">
        <v>330000</v>
      </c>
      <c r="C8" s="174">
        <v>330000</v>
      </c>
      <c r="D8" s="174">
        <v>330000</v>
      </c>
      <c r="E8" s="174">
        <v>330000</v>
      </c>
      <c r="F8" s="174">
        <v>330000</v>
      </c>
      <c r="G8" s="182">
        <f>+F8</f>
        <v>330000</v>
      </c>
      <c r="H8" s="182">
        <f>+G8</f>
        <v>330000</v>
      </c>
      <c r="I8" s="182">
        <f>+H8</f>
        <v>330000</v>
      </c>
      <c r="J8" s="182">
        <f>+I8</f>
        <v>330000</v>
      </c>
      <c r="K8" s="182">
        <f>+J8</f>
        <v>330000</v>
      </c>
      <c r="L8" s="182">
        <f t="shared" ref="L8:AE8" si="0">+K8</f>
        <v>330000</v>
      </c>
      <c r="M8" s="182">
        <f>430000+100000*D5</f>
        <v>430000</v>
      </c>
      <c r="N8" s="182">
        <f t="shared" si="0"/>
        <v>430000</v>
      </c>
      <c r="O8" s="182">
        <f t="shared" si="0"/>
        <v>430000</v>
      </c>
      <c r="P8" s="182">
        <f t="shared" si="0"/>
        <v>430000</v>
      </c>
      <c r="Q8" s="182">
        <f>+P8</f>
        <v>430000</v>
      </c>
      <c r="R8" s="182">
        <f t="shared" si="0"/>
        <v>430000</v>
      </c>
      <c r="S8" s="175">
        <f t="shared" si="0"/>
        <v>430000</v>
      </c>
      <c r="T8" s="175">
        <f t="shared" si="0"/>
        <v>430000</v>
      </c>
      <c r="U8" s="175">
        <f t="shared" si="0"/>
        <v>430000</v>
      </c>
      <c r="V8" s="175">
        <f t="shared" si="0"/>
        <v>430000</v>
      </c>
      <c r="W8" s="175">
        <f t="shared" si="0"/>
        <v>430000</v>
      </c>
      <c r="X8" s="175">
        <f t="shared" si="0"/>
        <v>430000</v>
      </c>
      <c r="Y8" s="175">
        <f t="shared" si="0"/>
        <v>430000</v>
      </c>
      <c r="Z8" s="175">
        <f t="shared" si="0"/>
        <v>430000</v>
      </c>
      <c r="AA8" s="175">
        <f t="shared" si="0"/>
        <v>430000</v>
      </c>
      <c r="AB8" s="175">
        <f t="shared" si="0"/>
        <v>430000</v>
      </c>
      <c r="AC8" s="175">
        <f t="shared" si="0"/>
        <v>430000</v>
      </c>
      <c r="AD8" s="175">
        <f t="shared" si="0"/>
        <v>430000</v>
      </c>
      <c r="AE8" s="175">
        <f t="shared" si="0"/>
        <v>430000</v>
      </c>
      <c r="AF8" s="175">
        <f>+AE8</f>
        <v>430000</v>
      </c>
    </row>
    <row r="9" spans="1:32" ht="18" customHeight="1">
      <c r="A9" s="176" t="s">
        <v>52</v>
      </c>
      <c r="B9" s="177">
        <f>330000+245000*$D$4</f>
        <v>330000</v>
      </c>
      <c r="C9" s="177">
        <f>330000+245000*$D$4</f>
        <v>330000</v>
      </c>
      <c r="D9" s="177">
        <f>330000+245000*$D$4</f>
        <v>330000</v>
      </c>
      <c r="E9" s="177">
        <f>330000+245000*$D$4</f>
        <v>330000</v>
      </c>
      <c r="F9" s="177">
        <f>330000+245000*SUM($D$3:$D$4)</f>
        <v>330000</v>
      </c>
      <c r="G9" s="183">
        <f>330000+260000*SUM($D$3:$D$4)</f>
        <v>330000</v>
      </c>
      <c r="H9" s="183">
        <f>330000+265000*SUM($D$3:$D$4)</f>
        <v>330000</v>
      </c>
      <c r="I9" s="183">
        <f>330000+270000*SUM($D$3:$D$4)</f>
        <v>330000</v>
      </c>
      <c r="J9" s="183">
        <f>330000+275000*SUM($D$3:$D$4)</f>
        <v>330000</v>
      </c>
      <c r="K9" s="183">
        <f>330000+280000*SUM($D$3:$D$4)</f>
        <v>330000</v>
      </c>
      <c r="L9" s="183">
        <f>330000+285000*SUM($D$3:$D$4)</f>
        <v>330000</v>
      </c>
      <c r="M9" s="183">
        <f>430000+285000*SUM($D$3:$D$4)+100000*D5</f>
        <v>430000</v>
      </c>
      <c r="N9" s="183">
        <f t="shared" ref="N9:AE9" si="1">+M9</f>
        <v>430000</v>
      </c>
      <c r="O9" s="183">
        <f>430000+290000*SUM($D$3:$D$4)+100000*D5</f>
        <v>430000</v>
      </c>
      <c r="P9" s="183">
        <f>430000+295000*SUM($D$3:$D$4)+100000*D5</f>
        <v>430000</v>
      </c>
      <c r="Q9" s="183">
        <f>430000+305000*SUM($D$3:$D$4)+100000*D5</f>
        <v>430000</v>
      </c>
      <c r="R9" s="183">
        <f t="shared" si="1"/>
        <v>430000</v>
      </c>
      <c r="S9" s="178">
        <f t="shared" si="1"/>
        <v>430000</v>
      </c>
      <c r="T9" s="178">
        <f t="shared" si="1"/>
        <v>430000</v>
      </c>
      <c r="U9" s="178">
        <f t="shared" si="1"/>
        <v>430000</v>
      </c>
      <c r="V9" s="178">
        <f t="shared" si="1"/>
        <v>430000</v>
      </c>
      <c r="W9" s="178">
        <f t="shared" si="1"/>
        <v>430000</v>
      </c>
      <c r="X9" s="178">
        <f t="shared" si="1"/>
        <v>430000</v>
      </c>
      <c r="Y9" s="178">
        <f t="shared" si="1"/>
        <v>430000</v>
      </c>
      <c r="Z9" s="178">
        <f t="shared" si="1"/>
        <v>430000</v>
      </c>
      <c r="AA9" s="178">
        <f t="shared" si="1"/>
        <v>430000</v>
      </c>
      <c r="AB9" s="178">
        <f t="shared" si="1"/>
        <v>430000</v>
      </c>
      <c r="AC9" s="178">
        <f t="shared" si="1"/>
        <v>430000</v>
      </c>
      <c r="AD9" s="178">
        <f t="shared" si="1"/>
        <v>430000</v>
      </c>
      <c r="AE9" s="178">
        <f t="shared" si="1"/>
        <v>430000</v>
      </c>
      <c r="AF9" s="178">
        <f>430000+295000*SUM($D$3:$D$4)+100000*D5</f>
        <v>430000</v>
      </c>
    </row>
    <row r="10" spans="1:32" ht="18" customHeight="1">
      <c r="A10" s="179" t="s">
        <v>54</v>
      </c>
      <c r="B10" s="180">
        <f>330000+350000*SUM($D$3:$D$4)</f>
        <v>330000</v>
      </c>
      <c r="C10" s="180">
        <f>330000+350000*SUM($D$3:$D$4)</f>
        <v>330000</v>
      </c>
      <c r="D10" s="180">
        <f>330000+350000*SUM($D$3:$D$4)</f>
        <v>330000</v>
      </c>
      <c r="E10" s="180">
        <f>330000+350000*SUM($D$3:$D$4)</f>
        <v>330000</v>
      </c>
      <c r="F10" s="180">
        <f>330000+450000*SUM($D$3:$D$4)</f>
        <v>330000</v>
      </c>
      <c r="G10" s="184">
        <f>330000+470000*SUM($D$3:$D$4)</f>
        <v>330000</v>
      </c>
      <c r="H10" s="184">
        <f>330000+480000*SUM($D$3:$D$4)</f>
        <v>330000</v>
      </c>
      <c r="I10" s="184">
        <f>330000+490000*SUM($D$3:$D$4)</f>
        <v>330000</v>
      </c>
      <c r="J10" s="184">
        <f>330000+500000*SUM($D$3:$D$4)</f>
        <v>330000</v>
      </c>
      <c r="K10" s="184">
        <f>330000+510000*SUM($D$3:$D$4)</f>
        <v>330000</v>
      </c>
      <c r="L10" s="184">
        <f>330000+520000*SUM($D$3:$D$4)</f>
        <v>330000</v>
      </c>
      <c r="M10" s="184">
        <f>430000+520000*SUM($D$3:$D$4)+100000*D5</f>
        <v>430000</v>
      </c>
      <c r="N10" s="184">
        <f t="shared" ref="N10:AE10" si="2">+M10</f>
        <v>430000</v>
      </c>
      <c r="O10" s="184">
        <f>430000+535000*SUM($D$3:$D$4)+100000*D5</f>
        <v>430000</v>
      </c>
      <c r="P10" s="184">
        <f>430000+545000*SUM($D$3:$D$4)+100000*D5</f>
        <v>430000</v>
      </c>
      <c r="Q10" s="184">
        <f>430000+560000*SUM($D$3:$D$4)+100000*D5</f>
        <v>430000</v>
      </c>
      <c r="R10" s="184">
        <f t="shared" si="2"/>
        <v>430000</v>
      </c>
      <c r="S10" s="181">
        <f t="shared" si="2"/>
        <v>430000</v>
      </c>
      <c r="T10" s="181">
        <f t="shared" si="2"/>
        <v>430000</v>
      </c>
      <c r="U10" s="181">
        <f t="shared" si="2"/>
        <v>430000</v>
      </c>
      <c r="V10" s="181">
        <f t="shared" si="2"/>
        <v>430000</v>
      </c>
      <c r="W10" s="181">
        <f t="shared" si="2"/>
        <v>430000</v>
      </c>
      <c r="X10" s="181">
        <f t="shared" si="2"/>
        <v>430000</v>
      </c>
      <c r="Y10" s="181">
        <f t="shared" si="2"/>
        <v>430000</v>
      </c>
      <c r="Z10" s="181">
        <f t="shared" si="2"/>
        <v>430000</v>
      </c>
      <c r="AA10" s="181">
        <f>+Z10</f>
        <v>430000</v>
      </c>
      <c r="AB10" s="181">
        <f t="shared" si="2"/>
        <v>430000</v>
      </c>
      <c r="AC10" s="181">
        <f t="shared" si="2"/>
        <v>430000</v>
      </c>
      <c r="AD10" s="181">
        <f t="shared" si="2"/>
        <v>430000</v>
      </c>
      <c r="AE10" s="181">
        <f t="shared" si="2"/>
        <v>430000</v>
      </c>
      <c r="AF10" s="181">
        <f>430000+545000*SUM($D$3:$D$4)+100000*D5</f>
        <v>430000</v>
      </c>
    </row>
    <row r="11" spans="1:32" ht="18" customHeight="1">
      <c r="A11" s="170"/>
      <c r="B11" s="170"/>
      <c r="C11" s="170"/>
      <c r="D11" s="170"/>
      <c r="E11" s="170"/>
      <c r="F11" s="170" t="s">
        <v>145</v>
      </c>
      <c r="G11" s="170" t="s">
        <v>145</v>
      </c>
      <c r="H11" s="170" t="s">
        <v>145</v>
      </c>
      <c r="I11" s="170" t="s">
        <v>145</v>
      </c>
      <c r="J11" s="170" t="s">
        <v>145</v>
      </c>
      <c r="K11" s="208" t="s">
        <v>145</v>
      </c>
      <c r="L11" s="208" t="s">
        <v>145</v>
      </c>
      <c r="M11" s="208"/>
      <c r="N11" s="208"/>
      <c r="O11" s="208"/>
      <c r="P11" s="208"/>
      <c r="Q11" s="208"/>
      <c r="R11" s="208"/>
      <c r="S11" s="170"/>
      <c r="T11" s="170"/>
      <c r="U11" s="170"/>
      <c r="V11" s="170"/>
      <c r="W11" s="170"/>
      <c r="X11" s="170"/>
      <c r="Y11" s="170"/>
      <c r="Z11" s="170"/>
      <c r="AA11" s="170"/>
      <c r="AB11" s="170"/>
      <c r="AC11" s="170"/>
      <c r="AD11" s="170"/>
      <c r="AE11" s="170"/>
    </row>
  </sheetData>
  <sheetProtection selectLockedCells="1"/>
  <protectedRanges>
    <protectedRange sqref="B11:L11 B8:AF10" name="範囲1"/>
  </protectedRanges>
  <mergeCells count="4">
    <mergeCell ref="B3:C3"/>
    <mergeCell ref="B4:C4"/>
    <mergeCell ref="A3:A4"/>
    <mergeCell ref="B5:C5"/>
  </mergeCells>
  <phoneticPr fontId="5"/>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23"/>
  </sheetPr>
  <dimension ref="B1:M32"/>
  <sheetViews>
    <sheetView topLeftCell="A10" zoomScale="90" workbookViewId="0">
      <selection activeCell="AA11" sqref="AA11:AB11"/>
    </sheetView>
  </sheetViews>
  <sheetFormatPr defaultColWidth="8.6640625" defaultRowHeight="20.25" customHeight="1"/>
  <cols>
    <col min="1" max="1" width="3.6640625" style="210" customWidth="1"/>
    <col min="2" max="2" width="6.109375" style="210" customWidth="1"/>
    <col min="3" max="3" width="10.77734375" style="210" customWidth="1"/>
    <col min="4" max="4" width="2.6640625" style="210" bestFit="1" customWidth="1"/>
    <col min="5" max="5" width="10.77734375" style="210" customWidth="1"/>
    <col min="6" max="6" width="3.44140625" style="210" bestFit="1" customWidth="1"/>
    <col min="7" max="7" width="7.88671875" style="210" bestFit="1" customWidth="1"/>
    <col min="8" max="8" width="3.44140625" style="210" bestFit="1" customWidth="1"/>
    <col min="9" max="9" width="13.77734375" style="210" customWidth="1"/>
    <col min="10" max="10" width="12.109375" style="210" customWidth="1"/>
    <col min="11" max="11" width="19.21875" style="210" bestFit="1" customWidth="1"/>
    <col min="12" max="16384" width="8.6640625" style="210"/>
  </cols>
  <sheetData>
    <row r="1" spans="2:13" ht="20.25" customHeight="1">
      <c r="B1" s="211" t="s">
        <v>147</v>
      </c>
    </row>
    <row r="2" spans="2:13" ht="20.25" customHeight="1">
      <c r="C2" s="212" t="s">
        <v>62</v>
      </c>
      <c r="D2" s="213"/>
      <c r="E2" s="213"/>
      <c r="F2" s="213"/>
      <c r="G2" s="213"/>
      <c r="H2" s="213"/>
      <c r="I2" s="212" t="s">
        <v>148</v>
      </c>
      <c r="K2" s="212" t="s">
        <v>149</v>
      </c>
      <c r="M2" s="210" t="s">
        <v>201</v>
      </c>
    </row>
    <row r="3" spans="2:13" ht="20.25" customHeight="1">
      <c r="B3" s="213" t="s">
        <v>24</v>
      </c>
      <c r="C3" s="214">
        <f>IF(入力用!L5&gt;10000000,10000000,入力用!L5)</f>
        <v>0</v>
      </c>
      <c r="D3" s="213" t="s">
        <v>150</v>
      </c>
      <c r="E3" s="215">
        <v>8500000</v>
      </c>
      <c r="F3" s="213" t="s">
        <v>10</v>
      </c>
      <c r="G3" s="216">
        <v>0.1</v>
      </c>
      <c r="H3" s="213" t="s">
        <v>13</v>
      </c>
      <c r="I3" s="214">
        <f>MAX(ROUNDUP((C3-E3)*G3,0),0)</f>
        <v>0</v>
      </c>
      <c r="J3" s="213" t="s">
        <v>151</v>
      </c>
      <c r="K3" s="214">
        <f>IF(入力用!J5=1,I3,0)</f>
        <v>0</v>
      </c>
      <c r="M3" s="210" t="s">
        <v>198</v>
      </c>
    </row>
    <row r="4" spans="2:13" ht="20.25" customHeight="1">
      <c r="B4" s="213" t="s">
        <v>25</v>
      </c>
      <c r="C4" s="214">
        <f>IF(入力用!L6&gt;10000000,10000000,入力用!L6)</f>
        <v>0</v>
      </c>
      <c r="D4" s="213" t="s">
        <v>150</v>
      </c>
      <c r="E4" s="215">
        <v>8500000</v>
      </c>
      <c r="F4" s="213" t="s">
        <v>10</v>
      </c>
      <c r="G4" s="216">
        <v>0.1</v>
      </c>
      <c r="H4" s="213" t="s">
        <v>13</v>
      </c>
      <c r="I4" s="214">
        <f t="shared" ref="I4:I12" si="0">MAX(ROUNDUP((C4-E4)*G4,0),0)</f>
        <v>0</v>
      </c>
      <c r="J4" s="213" t="s">
        <v>151</v>
      </c>
      <c r="K4" s="214">
        <f>IF(入力用!J6=1,I4,0)</f>
        <v>0</v>
      </c>
      <c r="M4" s="210" t="s">
        <v>199</v>
      </c>
    </row>
    <row r="5" spans="2:13" ht="20.25" customHeight="1">
      <c r="B5" s="213" t="s">
        <v>26</v>
      </c>
      <c r="C5" s="214">
        <f>IF(入力用!L7&gt;10000000,10000000,入力用!L7)</f>
        <v>0</v>
      </c>
      <c r="D5" s="213" t="s">
        <v>150</v>
      </c>
      <c r="E5" s="215">
        <v>8500000</v>
      </c>
      <c r="F5" s="213" t="s">
        <v>10</v>
      </c>
      <c r="G5" s="216">
        <v>0.1</v>
      </c>
      <c r="H5" s="213" t="s">
        <v>13</v>
      </c>
      <c r="I5" s="214">
        <f t="shared" si="0"/>
        <v>0</v>
      </c>
      <c r="J5" s="213" t="s">
        <v>151</v>
      </c>
      <c r="K5" s="214">
        <f>IF(入力用!J7=1,I5,0)</f>
        <v>0</v>
      </c>
      <c r="M5" s="210" t="s">
        <v>200</v>
      </c>
    </row>
    <row r="6" spans="2:13" ht="20.25" customHeight="1">
      <c r="B6" s="213" t="s">
        <v>27</v>
      </c>
      <c r="C6" s="214">
        <f>IF(入力用!L8&gt;10000000,10000000,入力用!L8)</f>
        <v>0</v>
      </c>
      <c r="D6" s="213" t="s">
        <v>150</v>
      </c>
      <c r="E6" s="215">
        <v>8500000</v>
      </c>
      <c r="F6" s="213" t="s">
        <v>10</v>
      </c>
      <c r="G6" s="216">
        <v>0.1</v>
      </c>
      <c r="H6" s="213" t="s">
        <v>13</v>
      </c>
      <c r="I6" s="214">
        <f t="shared" si="0"/>
        <v>0</v>
      </c>
      <c r="J6" s="213" t="s">
        <v>151</v>
      </c>
      <c r="K6" s="214">
        <f>IF(入力用!J8=1,I6,0)</f>
        <v>0</v>
      </c>
    </row>
    <row r="7" spans="2:13" ht="20.25" customHeight="1">
      <c r="B7" s="213" t="s">
        <v>34</v>
      </c>
      <c r="C7" s="214">
        <f>IF(入力用!L9&gt;10000000,10000000,入力用!L9)</f>
        <v>0</v>
      </c>
      <c r="D7" s="213" t="s">
        <v>150</v>
      </c>
      <c r="E7" s="215">
        <v>8500000</v>
      </c>
      <c r="F7" s="213" t="s">
        <v>10</v>
      </c>
      <c r="G7" s="216">
        <v>0.1</v>
      </c>
      <c r="H7" s="213" t="s">
        <v>13</v>
      </c>
      <c r="I7" s="214">
        <f t="shared" si="0"/>
        <v>0</v>
      </c>
      <c r="J7" s="213" t="s">
        <v>151</v>
      </c>
      <c r="K7" s="214">
        <f>IF(入力用!J9=1,I7,0)</f>
        <v>0</v>
      </c>
    </row>
    <row r="8" spans="2:13" ht="20.25" customHeight="1">
      <c r="B8" s="213" t="s">
        <v>35</v>
      </c>
      <c r="C8" s="214">
        <f>IF(入力用!L10&gt;10000000,10000000,入力用!L10)</f>
        <v>0</v>
      </c>
      <c r="D8" s="213" t="s">
        <v>150</v>
      </c>
      <c r="E8" s="215">
        <v>8500000</v>
      </c>
      <c r="F8" s="213" t="s">
        <v>10</v>
      </c>
      <c r="G8" s="216">
        <v>0.1</v>
      </c>
      <c r="H8" s="213" t="s">
        <v>13</v>
      </c>
      <c r="I8" s="214">
        <f t="shared" si="0"/>
        <v>0</v>
      </c>
      <c r="J8" s="213" t="s">
        <v>151</v>
      </c>
      <c r="K8" s="214">
        <f>IF(入力用!J10=1,I8,0)</f>
        <v>0</v>
      </c>
    </row>
    <row r="9" spans="2:13" ht="20.25" customHeight="1">
      <c r="B9" s="213" t="s">
        <v>48</v>
      </c>
      <c r="C9" s="214">
        <f>IF(入力用!L11&gt;10000000,10000000,入力用!L11)</f>
        <v>0</v>
      </c>
      <c r="D9" s="213" t="s">
        <v>150</v>
      </c>
      <c r="E9" s="215">
        <v>8500000</v>
      </c>
      <c r="F9" s="213" t="s">
        <v>10</v>
      </c>
      <c r="G9" s="216">
        <v>0.1</v>
      </c>
      <c r="H9" s="213" t="s">
        <v>13</v>
      </c>
      <c r="I9" s="214">
        <f t="shared" si="0"/>
        <v>0</v>
      </c>
      <c r="J9" s="213" t="s">
        <v>151</v>
      </c>
      <c r="K9" s="214">
        <f>IF(入力用!J11=1,I9,0)</f>
        <v>0</v>
      </c>
    </row>
    <row r="10" spans="2:13" ht="20.25" customHeight="1">
      <c r="B10" s="213" t="s">
        <v>205</v>
      </c>
      <c r="C10" s="214">
        <f>IF(入力用!L12&gt;10000000,10000000,入力用!L12)</f>
        <v>0</v>
      </c>
      <c r="D10" s="213" t="s">
        <v>150</v>
      </c>
      <c r="E10" s="215">
        <v>8500000</v>
      </c>
      <c r="F10" s="213" t="s">
        <v>10</v>
      </c>
      <c r="G10" s="216">
        <v>0.1</v>
      </c>
      <c r="H10" s="213" t="s">
        <v>13</v>
      </c>
      <c r="I10" s="214">
        <f t="shared" si="0"/>
        <v>0</v>
      </c>
      <c r="J10" s="213" t="s">
        <v>151</v>
      </c>
      <c r="K10" s="214">
        <f>IF(入力用!J12=1,I10,0)</f>
        <v>0</v>
      </c>
    </row>
    <row r="11" spans="2:13" ht="20.25" customHeight="1">
      <c r="B11" s="213" t="s">
        <v>65</v>
      </c>
      <c r="C11" s="214">
        <f>IF(入力用!L13&gt;10000000,10000000,入力用!L13)</f>
        <v>0</v>
      </c>
      <c r="D11" s="213" t="s">
        <v>150</v>
      </c>
      <c r="E11" s="215">
        <v>8500000</v>
      </c>
      <c r="F11" s="213" t="s">
        <v>10</v>
      </c>
      <c r="G11" s="216">
        <v>0.1</v>
      </c>
      <c r="H11" s="213" t="s">
        <v>13</v>
      </c>
      <c r="I11" s="214">
        <f t="shared" si="0"/>
        <v>0</v>
      </c>
      <c r="J11" s="213" t="s">
        <v>151</v>
      </c>
      <c r="K11" s="214">
        <f>IF(入力用!J13=1,I11,0)</f>
        <v>0</v>
      </c>
    </row>
    <row r="12" spans="2:13" ht="20.25" customHeight="1">
      <c r="B12" s="213" t="s">
        <v>66</v>
      </c>
      <c r="C12" s="214">
        <f>IF(入力用!L14&gt;10000000,10000000,入力用!L14)</f>
        <v>0</v>
      </c>
      <c r="D12" s="213" t="s">
        <v>150</v>
      </c>
      <c r="E12" s="215">
        <v>8500000</v>
      </c>
      <c r="F12" s="213" t="s">
        <v>10</v>
      </c>
      <c r="G12" s="216">
        <v>0.1</v>
      </c>
      <c r="H12" s="213" t="s">
        <v>13</v>
      </c>
      <c r="I12" s="214">
        <f t="shared" si="0"/>
        <v>0</v>
      </c>
      <c r="J12" s="213" t="s">
        <v>151</v>
      </c>
      <c r="K12" s="214">
        <f>IF(入力用!J14=1,I12,0)</f>
        <v>0</v>
      </c>
    </row>
    <row r="13" spans="2:13" ht="20.25" customHeight="1">
      <c r="B13" s="210" t="s">
        <v>152</v>
      </c>
    </row>
    <row r="14" spans="2:13" ht="20.25" customHeight="1">
      <c r="B14" s="210" t="s">
        <v>153</v>
      </c>
    </row>
    <row r="16" spans="2:13" ht="20.25" customHeight="1">
      <c r="B16" s="211" t="s">
        <v>154</v>
      </c>
    </row>
    <row r="17" spans="2:11" ht="20.25" customHeight="1">
      <c r="C17" s="212" t="s">
        <v>63</v>
      </c>
      <c r="D17" s="213"/>
      <c r="E17" s="212" t="s">
        <v>43</v>
      </c>
      <c r="F17" s="213"/>
      <c r="G17" s="213"/>
      <c r="H17" s="213"/>
      <c r="I17" s="212" t="s">
        <v>148</v>
      </c>
      <c r="K17" s="212" t="s">
        <v>149</v>
      </c>
    </row>
    <row r="18" spans="2:11" ht="20.25" customHeight="1">
      <c r="B18" s="213" t="s">
        <v>24</v>
      </c>
      <c r="C18" s="214">
        <f>IF(入力用!X5&gt;100000,100000,入力用!X5)</f>
        <v>0</v>
      </c>
      <c r="D18" s="213" t="s">
        <v>155</v>
      </c>
      <c r="E18" s="214">
        <f>IF(入力用!O5&gt;100000,100000,入力用!O5)</f>
        <v>0</v>
      </c>
      <c r="F18" s="213" t="s">
        <v>150</v>
      </c>
      <c r="G18" s="215">
        <v>100000</v>
      </c>
      <c r="H18" s="213" t="s">
        <v>13</v>
      </c>
      <c r="I18" s="214">
        <f>IF(C18+E18&gt;100000,(C18+E18)-100000,0)</f>
        <v>0</v>
      </c>
      <c r="J18" s="213" t="s">
        <v>151</v>
      </c>
      <c r="K18" s="214">
        <f>IF(入力用!I5=1,I18,0)</f>
        <v>0</v>
      </c>
    </row>
    <row r="19" spans="2:11" ht="20.25" customHeight="1">
      <c r="B19" s="213" t="s">
        <v>25</v>
      </c>
      <c r="C19" s="214">
        <f>IF(入力用!X6&gt;100000,100000,入力用!X6)</f>
        <v>0</v>
      </c>
      <c r="D19" s="213" t="s">
        <v>155</v>
      </c>
      <c r="E19" s="214">
        <f>IF(入力用!O6&gt;100000,100000,入力用!O6)</f>
        <v>0</v>
      </c>
      <c r="F19" s="213" t="s">
        <v>150</v>
      </c>
      <c r="G19" s="215">
        <v>100000</v>
      </c>
      <c r="H19" s="213" t="s">
        <v>13</v>
      </c>
      <c r="I19" s="214">
        <f t="shared" ref="I19:I27" si="1">IF(C19+E19&gt;100000,(C19+E19)-100000,0)</f>
        <v>0</v>
      </c>
      <c r="J19" s="213" t="s">
        <v>151</v>
      </c>
      <c r="K19" s="214">
        <f>IF(入力用!I6=1,I19,0)</f>
        <v>0</v>
      </c>
    </row>
    <row r="20" spans="2:11" ht="20.25" customHeight="1">
      <c r="B20" s="213" t="s">
        <v>26</v>
      </c>
      <c r="C20" s="214">
        <f>IF(入力用!X7&gt;100000,100000,入力用!X7)</f>
        <v>0</v>
      </c>
      <c r="D20" s="213" t="s">
        <v>155</v>
      </c>
      <c r="E20" s="214">
        <f>IF(入力用!O7&gt;100000,100000,入力用!O7)</f>
        <v>0</v>
      </c>
      <c r="F20" s="213" t="s">
        <v>150</v>
      </c>
      <c r="G20" s="215">
        <v>100000</v>
      </c>
      <c r="H20" s="213" t="s">
        <v>13</v>
      </c>
      <c r="I20" s="214">
        <f t="shared" si="1"/>
        <v>0</v>
      </c>
      <c r="J20" s="213" t="s">
        <v>151</v>
      </c>
      <c r="K20" s="214">
        <f>IF(入力用!I7=1,I20,0)</f>
        <v>0</v>
      </c>
    </row>
    <row r="21" spans="2:11" ht="20.25" customHeight="1">
      <c r="B21" s="213" t="s">
        <v>27</v>
      </c>
      <c r="C21" s="214">
        <f>IF(入力用!X8&gt;100000,100000,入力用!X8)</f>
        <v>0</v>
      </c>
      <c r="D21" s="213" t="s">
        <v>155</v>
      </c>
      <c r="E21" s="214">
        <f>IF(入力用!O8&gt;100000,100000,入力用!O8)</f>
        <v>0</v>
      </c>
      <c r="F21" s="213" t="s">
        <v>150</v>
      </c>
      <c r="G21" s="215">
        <v>100000</v>
      </c>
      <c r="H21" s="213" t="s">
        <v>13</v>
      </c>
      <c r="I21" s="214">
        <f t="shared" si="1"/>
        <v>0</v>
      </c>
      <c r="J21" s="213" t="s">
        <v>151</v>
      </c>
      <c r="K21" s="214">
        <f>IF(入力用!I8=1,I21,0)</f>
        <v>0</v>
      </c>
    </row>
    <row r="22" spans="2:11" ht="20.25" customHeight="1">
      <c r="B22" s="213" t="s">
        <v>34</v>
      </c>
      <c r="C22" s="214">
        <f>IF(入力用!X9&gt;100000,100000,入力用!X9)</f>
        <v>0</v>
      </c>
      <c r="D22" s="213" t="s">
        <v>155</v>
      </c>
      <c r="E22" s="214">
        <f>IF(入力用!O9&gt;100000,100000,入力用!O9)</f>
        <v>0</v>
      </c>
      <c r="F22" s="213" t="s">
        <v>150</v>
      </c>
      <c r="G22" s="215">
        <v>100000</v>
      </c>
      <c r="H22" s="213" t="s">
        <v>13</v>
      </c>
      <c r="I22" s="214">
        <f t="shared" si="1"/>
        <v>0</v>
      </c>
      <c r="J22" s="213" t="s">
        <v>151</v>
      </c>
      <c r="K22" s="214">
        <f>IF(入力用!I9=1,I22,0)</f>
        <v>0</v>
      </c>
    </row>
    <row r="23" spans="2:11" ht="20.25" customHeight="1">
      <c r="B23" s="213" t="s">
        <v>35</v>
      </c>
      <c r="C23" s="214">
        <f>IF(入力用!X10&gt;100000,100000,入力用!X10)</f>
        <v>0</v>
      </c>
      <c r="D23" s="213" t="s">
        <v>155</v>
      </c>
      <c r="E23" s="214">
        <f>IF(入力用!O10&gt;100000,100000,入力用!O10)</f>
        <v>0</v>
      </c>
      <c r="F23" s="213" t="s">
        <v>150</v>
      </c>
      <c r="G23" s="215">
        <v>100000</v>
      </c>
      <c r="H23" s="213" t="s">
        <v>13</v>
      </c>
      <c r="I23" s="214">
        <f t="shared" si="1"/>
        <v>0</v>
      </c>
      <c r="J23" s="213" t="s">
        <v>151</v>
      </c>
      <c r="K23" s="214">
        <f>IF(入力用!I10=1,I23,0)</f>
        <v>0</v>
      </c>
    </row>
    <row r="24" spans="2:11" ht="20.25" customHeight="1">
      <c r="B24" s="213" t="s">
        <v>48</v>
      </c>
      <c r="C24" s="214">
        <f>IF(入力用!X11&gt;100000,100000,入力用!X11)</f>
        <v>0</v>
      </c>
      <c r="D24" s="213" t="s">
        <v>155</v>
      </c>
      <c r="E24" s="214">
        <f>IF(入力用!O11&gt;100000,100000,入力用!O11)</f>
        <v>0</v>
      </c>
      <c r="F24" s="213" t="s">
        <v>150</v>
      </c>
      <c r="G24" s="215">
        <v>100000</v>
      </c>
      <c r="H24" s="213" t="s">
        <v>13</v>
      </c>
      <c r="I24" s="214">
        <f t="shared" si="1"/>
        <v>0</v>
      </c>
      <c r="J24" s="213" t="s">
        <v>151</v>
      </c>
      <c r="K24" s="214">
        <f>IF(入力用!I11=1,I24,0)</f>
        <v>0</v>
      </c>
    </row>
    <row r="25" spans="2:11" ht="20.25" customHeight="1">
      <c r="B25" s="213" t="s">
        <v>205</v>
      </c>
      <c r="C25" s="214">
        <f>IF(入力用!X12&gt;100000,100000,入力用!X12)</f>
        <v>0</v>
      </c>
      <c r="D25" s="213"/>
      <c r="E25" s="214">
        <f>IF(入力用!O12&gt;100000,100000,入力用!O12)</f>
        <v>0</v>
      </c>
      <c r="F25" s="213" t="s">
        <v>150</v>
      </c>
      <c r="G25" s="215">
        <v>100000</v>
      </c>
      <c r="H25" s="213" t="s">
        <v>13</v>
      </c>
      <c r="I25" s="214">
        <f t="shared" si="1"/>
        <v>0</v>
      </c>
      <c r="J25" s="213" t="s">
        <v>151</v>
      </c>
      <c r="K25" s="214">
        <f>IF(入力用!I12=1,I25,0)</f>
        <v>0</v>
      </c>
    </row>
    <row r="26" spans="2:11" ht="20.25" customHeight="1">
      <c r="B26" s="213" t="s">
        <v>65</v>
      </c>
      <c r="C26" s="214">
        <f>IF(入力用!X13&gt;100000,100000,入力用!X13)</f>
        <v>0</v>
      </c>
      <c r="D26" s="213" t="s">
        <v>155</v>
      </c>
      <c r="E26" s="214">
        <f>IF(入力用!O13&gt;100000,100000,入力用!O13)</f>
        <v>0</v>
      </c>
      <c r="F26" s="213" t="s">
        <v>150</v>
      </c>
      <c r="G26" s="215">
        <v>100000</v>
      </c>
      <c r="H26" s="213" t="s">
        <v>13</v>
      </c>
      <c r="I26" s="214">
        <f t="shared" si="1"/>
        <v>0</v>
      </c>
      <c r="J26" s="213" t="s">
        <v>151</v>
      </c>
      <c r="K26" s="214">
        <f>IF(入力用!I13=1,I26,0)</f>
        <v>0</v>
      </c>
    </row>
    <row r="27" spans="2:11" ht="20.25" customHeight="1">
      <c r="B27" s="213" t="s">
        <v>66</v>
      </c>
      <c r="C27" s="214">
        <f>IF(入力用!X14&gt;100000,100000,入力用!X14)</f>
        <v>0</v>
      </c>
      <c r="D27" s="213" t="s">
        <v>155</v>
      </c>
      <c r="E27" s="214">
        <f>IF(入力用!O14&gt;100000,100000,入力用!O14)</f>
        <v>0</v>
      </c>
      <c r="F27" s="213" t="s">
        <v>150</v>
      </c>
      <c r="G27" s="215">
        <v>100000</v>
      </c>
      <c r="H27" s="213" t="s">
        <v>13</v>
      </c>
      <c r="I27" s="214">
        <f t="shared" si="1"/>
        <v>0</v>
      </c>
      <c r="J27" s="213" t="s">
        <v>151</v>
      </c>
      <c r="K27" s="214">
        <f>IF(入力用!I14=1,I27,0)</f>
        <v>0</v>
      </c>
    </row>
    <row r="28" spans="2:11" ht="20.25" customHeight="1">
      <c r="B28" s="210" t="s">
        <v>156</v>
      </c>
    </row>
    <row r="29" spans="2:11" ht="20.25" customHeight="1">
      <c r="B29" s="210" t="s">
        <v>157</v>
      </c>
    </row>
    <row r="30" spans="2:11" ht="20.25" customHeight="1">
      <c r="B30" s="210" t="s">
        <v>158</v>
      </c>
    </row>
    <row r="31" spans="2:11" ht="20.25" customHeight="1">
      <c r="B31" s="210" t="s">
        <v>159</v>
      </c>
    </row>
    <row r="32" spans="2:11" ht="20.25" customHeight="1">
      <c r="B32" s="210" t="s">
        <v>160</v>
      </c>
    </row>
  </sheetData>
  <phoneticPr fontId="5"/>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3"/>
  </sheetPr>
  <dimension ref="A1:Y25"/>
  <sheetViews>
    <sheetView zoomScale="90" workbookViewId="0">
      <selection activeCell="AA11" sqref="AA11:AB11"/>
    </sheetView>
  </sheetViews>
  <sheetFormatPr defaultColWidth="8.6640625" defaultRowHeight="20.25" customHeight="1"/>
  <cols>
    <col min="1" max="1" width="3.6640625" style="5" customWidth="1"/>
    <col min="2" max="2" width="10.5546875" style="5" customWidth="1"/>
    <col min="3" max="8" width="10.77734375" style="5" customWidth="1"/>
    <col min="9" max="9" width="20.44140625" style="5" bestFit="1" customWidth="1"/>
    <col min="10" max="10" width="12" style="5" customWidth="1"/>
    <col min="11" max="11" width="10.77734375" style="5" customWidth="1"/>
    <col min="12" max="12" width="12.109375" style="5" customWidth="1"/>
    <col min="13" max="13" width="26.109375" style="5" customWidth="1"/>
    <col min="14" max="14" width="8.6640625" style="5"/>
    <col min="15" max="15" width="12.77734375" style="5" bestFit="1" customWidth="1"/>
    <col min="16" max="16" width="12.44140625" style="5" customWidth="1"/>
    <col min="17" max="17" width="8.6640625" style="5"/>
    <col min="18" max="18" width="12.88671875" style="5" customWidth="1"/>
    <col min="19" max="19" width="24.21875" style="5" bestFit="1" customWidth="1"/>
    <col min="20" max="20" width="8.6640625" style="5"/>
    <col min="21" max="21" width="12.77734375" style="5" bestFit="1" customWidth="1"/>
    <col min="22" max="22" width="12" style="5" customWidth="1"/>
    <col min="23" max="23" width="8.6640625" style="5"/>
    <col min="24" max="24" width="11.88671875" style="5" customWidth="1"/>
    <col min="25" max="25" width="24.21875" style="5" bestFit="1" customWidth="1"/>
    <col min="26" max="16384" width="8.6640625" style="5"/>
  </cols>
  <sheetData>
    <row r="1" spans="1:25" ht="20.25" customHeight="1">
      <c r="A1" s="750" t="s">
        <v>42</v>
      </c>
      <c r="B1" s="750"/>
      <c r="C1" s="750"/>
      <c r="D1" s="750"/>
      <c r="E1" s="750"/>
      <c r="F1" s="750"/>
      <c r="G1" s="750"/>
      <c r="H1" s="751"/>
      <c r="I1" s="31" t="s">
        <v>87</v>
      </c>
    </row>
    <row r="2" spans="1:25" ht="20.25" customHeight="1">
      <c r="A2" s="6" t="s">
        <v>44</v>
      </c>
      <c r="B2" s="7" t="s">
        <v>29</v>
      </c>
      <c r="C2" s="7" t="s">
        <v>41</v>
      </c>
      <c r="D2" s="219" t="s">
        <v>162</v>
      </c>
      <c r="E2" s="228" t="s">
        <v>168</v>
      </c>
      <c r="F2" s="220" t="s">
        <v>170</v>
      </c>
      <c r="G2" s="228" t="s">
        <v>169</v>
      </c>
      <c r="H2" s="8" t="s">
        <v>43</v>
      </c>
      <c r="I2" s="231" t="str">
        <f>CONCATENATE("R",計算結果シート!G5,".1.1")</f>
        <v>R8.1.1</v>
      </c>
    </row>
    <row r="3" spans="1:25" ht="20.25" customHeight="1">
      <c r="A3" s="9" t="s">
        <v>24</v>
      </c>
      <c r="B3" s="10" t="e">
        <f>IF(入力用!E5=0.1,1,IF(入力用!C5="",入力用!D5,DATEDIF(年齢換算表!C5,$I$2,"Y")))</f>
        <v>#VALUE!</v>
      </c>
      <c r="C3" s="10">
        <f>入力用!N5</f>
        <v>0</v>
      </c>
      <c r="D3" s="10">
        <f>入力用!W5</f>
        <v>0</v>
      </c>
      <c r="E3" s="229">
        <f>IF(C3=0,0,IF(B3&lt;65,IF(C3&lt;1300000,IF(C3&lt;600000,0,C3-600000),IF(C3&lt;4100000,C3*0.75-275000,IF(C3&lt;7700000,C3*0.85-685000,IF(C3&lt;10000000,C3*0.95-1455000,C3-1955000)))),IF(C3&lt;3300000,IF(C3&lt;1100000,0,C3-1100000),IF(C3&lt;4100000,C3*0.75-275000,IF(C3&lt;7700000,C3*0.85-685000,IF(C3&lt;10000000,C3*0.95-1455000,C3-1955000))))))</f>
        <v>0</v>
      </c>
      <c r="F3" s="229">
        <f>IF(C3=0,0,IF(B3&lt;65,IF(C3&lt;1300000,IF(C3&lt;500000,0,C3-500000),IF(C3&lt;4100000,C3*0.75-175000,IF(C3&lt;7700000,C3*0.85-585000,IF(C3&lt;10000000,C3*0.95-1355000,C3-1855000)))),IF(C3&lt;3300000,IF(C3&lt;1000000,0,C3-1000000),IF(C3&lt;4100000,C3*0.75-175000,IF(C3&lt;7700000,C3*0.85-585000,IF(C3&lt;10000000,C3*0.95-1355000,C3-1855000))))))</f>
        <v>0</v>
      </c>
      <c r="G3" s="229">
        <f>IF(C3=0,0,IF(B3&lt;65,IF(C3&lt;1300000,IF(C3&lt;400000,0,C3-400000),IF(C3&lt;4100000,C3*0.75-75000,IF(C3&lt;7700000,C3*0.85-485000,IF(C3&lt;10000000,C3*0.95-1255000,C3-1755000)))),IF(C3&lt;3300000,IF(C3&lt;900000,0,C3-900000),IF(C3&lt;4100000,C3*0.75-75000,IF(C3&lt;7700000,C3*0.85-485000,IF(C3&lt;10000000,C3*0.95-1255000,C3-1755000))))))</f>
        <v>0</v>
      </c>
      <c r="H3" s="232">
        <f>IF(D3&lt;=10000000,E3,IF(D3&lt;=20000000,F3,G3))</f>
        <v>0</v>
      </c>
    </row>
    <row r="4" spans="1:25" ht="20.25" customHeight="1">
      <c r="A4" s="9" t="s">
        <v>25</v>
      </c>
      <c r="B4" s="10" t="e">
        <f>IF(入力用!E6=0.1,1,IF(入力用!C6="",入力用!D6,DATEDIF(年齢換算表!C6,$I$2,"Y")))</f>
        <v>#N/A</v>
      </c>
      <c r="C4" s="10">
        <f>入力用!N6</f>
        <v>0</v>
      </c>
      <c r="D4" s="10">
        <f>入力用!W6</f>
        <v>0</v>
      </c>
      <c r="E4" s="229">
        <f>IF(C4=0,0,IF(B4&lt;65,IF(C4&lt;1300000,IF(C4&lt;600000,0,C4-600000),IF(C4&lt;4100000,C4*0.75-275000,IF(C4&lt;7700000,C4*0.85-685000,IF(C4&lt;10000000,C4*0.95-1455000,C4-1955000)))),IF(C4&lt;3300000,IF(C4&lt;1100000,0,C4-1100000),IF(C4&lt;4100000,C4*0.75-275000,IF(C4&lt;7700000,C4*0.85-685000,IF(C4&lt;10000000,C4*0.95-1455000,C4-1955000))))))</f>
        <v>0</v>
      </c>
      <c r="F4" s="229">
        <f t="shared" ref="F4:F9" si="0">IF(C4=0,0,IF(B4&lt;65,IF(C4&lt;1300000,IF(C4&lt;500000,0,C4-500000),IF(C4&lt;4100000,C4*0.75-175000,IF(C4&lt;7700000,C4*0.85-585000,IF(C4&lt;10000000,C4*0.95-1355000,C4-1855000)))),IF(C4&lt;3300000,IF(C4&lt;1000000,0,C4-1000000),IF(C4&lt;4100000,C4*0.75-175000,IF(C4&lt;7700000,C4*0.85-585000,IF(C4&lt;10000000,C4*0.95-1355000,C4-1855000))))))</f>
        <v>0</v>
      </c>
      <c r="G4" s="229">
        <f t="shared" ref="G4:G9" si="1">IF(C4=0,0,IF(B4&lt;65,IF(C4&lt;1300000,IF(C4&lt;400000,0,C4-400000),IF(C4&lt;4100000,C4*0.75-75000,IF(C4&lt;7700000,C4*0.85-485000,IF(C4&lt;10000000,C4*0.95-1255000,C4-1755000)))),IF(C4&lt;3300000,IF(C4&lt;900000,0,C4-900000),IF(C4&lt;4100000,C4*0.75-75000,IF(C4&lt;7700000,C4*0.85-485000,IF(C4&lt;10000000,C4*0.95-1255000,C4-1755000))))))</f>
        <v>0</v>
      </c>
      <c r="H4" s="232">
        <f t="shared" ref="H4:H9" si="2">IF(D4&lt;=10000000,E4,IF(D4&lt;=20000000,F4,G4))</f>
        <v>0</v>
      </c>
    </row>
    <row r="5" spans="1:25" ht="20.25" customHeight="1">
      <c r="A5" s="9" t="s">
        <v>26</v>
      </c>
      <c r="B5" s="10" t="e">
        <f>IF(入力用!E7=0.1,1,IF(入力用!C7="",入力用!D7,DATEDIF(年齢換算表!C7,$I$2,"Y")))</f>
        <v>#N/A</v>
      </c>
      <c r="C5" s="10">
        <f>入力用!N7</f>
        <v>0</v>
      </c>
      <c r="D5" s="10">
        <f>入力用!W7</f>
        <v>0</v>
      </c>
      <c r="E5" s="229">
        <f t="shared" ref="E5:E9" si="3">IF(C5=0,0,IF(B5&lt;65,IF(C5&lt;1300000,IF(C5&lt;600000,0,C5-600000),IF(C5&lt;4100000,C5*0.75-275000,IF(C5&lt;7700000,C5*0.85-685000,IF(C5&lt;10000000,C5*0.95-1455000,C5-1955000)))),IF(C5&lt;3300000,IF(C5&lt;1100000,0,C5-1100000),IF(C5&lt;4100000,C5*0.75-275000,IF(C5&lt;7700000,C5*0.85-685000,IF(C5&lt;10000000,C5*0.95-1455000,C5-1955000))))))</f>
        <v>0</v>
      </c>
      <c r="F5" s="229">
        <f t="shared" si="0"/>
        <v>0</v>
      </c>
      <c r="G5" s="229">
        <f t="shared" si="1"/>
        <v>0</v>
      </c>
      <c r="H5" s="232">
        <f t="shared" si="2"/>
        <v>0</v>
      </c>
    </row>
    <row r="6" spans="1:25" ht="20.25" customHeight="1">
      <c r="A6" s="9" t="s">
        <v>27</v>
      </c>
      <c r="B6" s="10" t="e">
        <f>IF(入力用!E8=0.1,1,IF(入力用!C8="",入力用!D8,DATEDIF(年齢換算表!C8,$I$2,"Y")))</f>
        <v>#N/A</v>
      </c>
      <c r="C6" s="10">
        <f>入力用!N8</f>
        <v>0</v>
      </c>
      <c r="D6" s="10">
        <f>入力用!W8</f>
        <v>0</v>
      </c>
      <c r="E6" s="229">
        <f t="shared" si="3"/>
        <v>0</v>
      </c>
      <c r="F6" s="229">
        <f t="shared" si="0"/>
        <v>0</v>
      </c>
      <c r="G6" s="229">
        <f t="shared" si="1"/>
        <v>0</v>
      </c>
      <c r="H6" s="232">
        <f t="shared" si="2"/>
        <v>0</v>
      </c>
    </row>
    <row r="7" spans="1:25" ht="20.25" customHeight="1">
      <c r="A7" s="9" t="s">
        <v>34</v>
      </c>
      <c r="B7" s="10" t="e">
        <f>IF(入力用!E9=0.1,1,IF(入力用!C9="",入力用!D9,DATEDIF(年齢換算表!C9,$I$2,"Y")))</f>
        <v>#N/A</v>
      </c>
      <c r="C7" s="10">
        <f>入力用!N9</f>
        <v>0</v>
      </c>
      <c r="D7" s="10">
        <f>入力用!W9</f>
        <v>0</v>
      </c>
      <c r="E7" s="229">
        <f t="shared" si="3"/>
        <v>0</v>
      </c>
      <c r="F7" s="229">
        <f t="shared" si="0"/>
        <v>0</v>
      </c>
      <c r="G7" s="229">
        <f t="shared" si="1"/>
        <v>0</v>
      </c>
      <c r="H7" s="232">
        <f t="shared" si="2"/>
        <v>0</v>
      </c>
    </row>
    <row r="8" spans="1:25" ht="20.25" customHeight="1">
      <c r="A8" s="9" t="s">
        <v>35</v>
      </c>
      <c r="B8" s="10" t="e">
        <f>IF(入力用!E10=0.1,1,IF(入力用!C10="",入力用!D10,DATEDIF(年齢換算表!C10,$I$2,"Y")))</f>
        <v>#N/A</v>
      </c>
      <c r="C8" s="10">
        <f>入力用!N10</f>
        <v>0</v>
      </c>
      <c r="D8" s="10">
        <f>入力用!W10</f>
        <v>0</v>
      </c>
      <c r="E8" s="229">
        <f t="shared" si="3"/>
        <v>0</v>
      </c>
      <c r="F8" s="229">
        <f t="shared" si="0"/>
        <v>0</v>
      </c>
      <c r="G8" s="229">
        <f t="shared" si="1"/>
        <v>0</v>
      </c>
      <c r="H8" s="232">
        <f>IF(D8&lt;=10000000,E8,IF(D8&lt;=20000000,F8,G8))</f>
        <v>0</v>
      </c>
    </row>
    <row r="9" spans="1:25" ht="20.25" customHeight="1">
      <c r="A9" s="9" t="s">
        <v>48</v>
      </c>
      <c r="B9" s="10" t="e">
        <f>IF(入力用!E11=0.1,1,IF(入力用!C11="",入力用!D11,DATEDIF(年齢換算表!C11,$I$2,"Y")))</f>
        <v>#N/A</v>
      </c>
      <c r="C9" s="10">
        <f>入力用!N11</f>
        <v>0</v>
      </c>
      <c r="D9" s="10">
        <f>入力用!W11</f>
        <v>0</v>
      </c>
      <c r="E9" s="229">
        <f t="shared" si="3"/>
        <v>0</v>
      </c>
      <c r="F9" s="229">
        <f t="shared" si="0"/>
        <v>0</v>
      </c>
      <c r="G9" s="229">
        <f t="shared" si="1"/>
        <v>0</v>
      </c>
      <c r="H9" s="232">
        <f t="shared" si="2"/>
        <v>0</v>
      </c>
    </row>
    <row r="10" spans="1:25" ht="20.25" customHeight="1">
      <c r="A10" s="9" t="s">
        <v>205</v>
      </c>
      <c r="B10" s="10" t="e">
        <f>IF(入力用!E12=0.1,1,IF(入力用!C12="",入力用!D12,DATEDIF(年齢換算表!C12,$I$2,"Y")))</f>
        <v>#VALUE!</v>
      </c>
      <c r="C10" s="10">
        <f>入力用!N12</f>
        <v>0</v>
      </c>
      <c r="D10" s="10">
        <f>入力用!W12</f>
        <v>0</v>
      </c>
      <c r="E10" s="229">
        <f>IF(C10=0,0,IF(B10&lt;65,IF(C10&lt;1300000,IF(C10&lt;600000,0,C10-600000),IF(C10&lt;4100000,C10*0.75-275000,IF(C10&lt;7700000,C10*0.85-685000,IF(C10&lt;10000000,C10*0.95-1455000,C10-1955000)))),IF(C10&lt;3300000,IF(C10&lt;1100000,0,C10-1100000),IF(C10&lt;4100000,C10*0.75-275000,IF(C10&lt;7700000,C10*0.85-685000,IF(C10&lt;10000000,C10*0.95-1455000,C10-1955000))))))</f>
        <v>0</v>
      </c>
      <c r="F10" s="229">
        <f t="shared" ref="F10:F12" si="4">IF(C10=0,0,IF(B10&lt;65,IF(C10&lt;1300000,IF(C10&lt;500000,0,C10-500000),IF(C10&lt;4100000,C10*0.75-175000,IF(C10&lt;7700000,C10*0.85-585000,IF(C10&lt;10000000,C10*0.95-1355000,C10-1855000)))),IF(C10&lt;3300000,IF(C10&lt;1000000,0,C10-1000000),IF(C10&lt;4100000,C10*0.75-175000,IF(C10&lt;7700000,C10*0.85-585000,IF(C10&lt;10000000,C10*0.95-1355000,C10-1855000))))))</f>
        <v>0</v>
      </c>
      <c r="G10" s="229">
        <f t="shared" ref="G10:G12" si="5">IF(C10=0,0,IF(B10&lt;65,IF(C10&lt;1300000,IF(C10&lt;400000,0,C10-400000),IF(C10&lt;4100000,C10*0.75-75000,IF(C10&lt;7700000,C10*0.85-485000,IF(C10&lt;10000000,C10*0.95-1255000,C10-1755000)))),IF(C10&lt;3300000,IF(C10&lt;900000,0,C10-900000),IF(C10&lt;4100000,C10*0.75-75000,IF(C10&lt;7700000,C10*0.85-485000,IF(C10&lt;10000000,C10*0.95-1255000,C10-1755000))))))</f>
        <v>0</v>
      </c>
      <c r="H10" s="232">
        <f t="shared" ref="H10:H12" si="6">IF(D10&lt;=10000000,E10,IF(D10&lt;=20000000,F10,G10))</f>
        <v>0</v>
      </c>
    </row>
    <row r="11" spans="1:25" ht="20.25" customHeight="1">
      <c r="A11" s="9" t="s">
        <v>65</v>
      </c>
      <c r="B11" s="10">
        <f>IF(入力用!E13=0.1,1,IF(入力用!C13="",入力用!D13,DATEDIF(年齢換算表!C13,$I$2,"Y")))</f>
        <v>0</v>
      </c>
      <c r="C11" s="10">
        <f>入力用!N13</f>
        <v>0</v>
      </c>
      <c r="D11" s="10">
        <f>入力用!W13</f>
        <v>0</v>
      </c>
      <c r="E11" s="229">
        <f t="shared" ref="E11:E12" si="7">IF(C11=0,0,IF(B11&lt;65,IF(C11&lt;1300000,IF(C11&lt;600000,0,C11-600000),IF(C11&lt;4100000,C11*0.75-275000,IF(C11&lt;7700000,C11*0.85-685000,IF(C11&lt;10000000,C11*0.95-1455000,C11-1955000)))),IF(C11&lt;3300000,IF(C11&lt;1100000,0,C11-1100000),IF(C11&lt;4100000,C11*0.75-275000,IF(C11&lt;7700000,C11*0.85-685000,IF(C11&lt;10000000,C11*0.95-1455000,C11-1955000))))))</f>
        <v>0</v>
      </c>
      <c r="F11" s="229">
        <f t="shared" si="4"/>
        <v>0</v>
      </c>
      <c r="G11" s="229">
        <f t="shared" si="5"/>
        <v>0</v>
      </c>
      <c r="H11" s="232">
        <f t="shared" si="6"/>
        <v>0</v>
      </c>
    </row>
    <row r="12" spans="1:25" ht="20.25" customHeight="1">
      <c r="A12" s="11" t="s">
        <v>66</v>
      </c>
      <c r="B12" s="12">
        <f>IF(入力用!E14=0.1,1,IF(入力用!C14="",入力用!D14,DATEDIF(年齢換算表!C14,$I$2,"Y")))</f>
        <v>0</v>
      </c>
      <c r="C12" s="12">
        <f>入力用!N14</f>
        <v>0</v>
      </c>
      <c r="D12" s="12">
        <f>入力用!W14</f>
        <v>0</v>
      </c>
      <c r="E12" s="230">
        <f t="shared" si="7"/>
        <v>0</v>
      </c>
      <c r="F12" s="230">
        <f t="shared" si="4"/>
        <v>0</v>
      </c>
      <c r="G12" s="230">
        <f t="shared" si="5"/>
        <v>0</v>
      </c>
      <c r="H12" s="233">
        <f t="shared" si="6"/>
        <v>0</v>
      </c>
    </row>
    <row r="13" spans="1:25" ht="20.25" customHeight="1">
      <c r="A13" s="5" t="s">
        <v>45</v>
      </c>
      <c r="I13" s="239" t="s">
        <v>197</v>
      </c>
      <c r="J13" s="1"/>
      <c r="K13" s="1"/>
      <c r="L13" s="1"/>
      <c r="M13" s="1"/>
      <c r="N13" s="1"/>
      <c r="O13" s="1"/>
      <c r="P13" s="1"/>
      <c r="Q13" s="1"/>
      <c r="R13" s="1"/>
      <c r="S13" s="1"/>
      <c r="T13" s="1"/>
      <c r="U13" s="1"/>
      <c r="V13" s="1"/>
      <c r="W13" s="1"/>
      <c r="X13" s="1"/>
      <c r="Y13" s="1"/>
    </row>
    <row r="14" spans="1:25" ht="20.25" customHeight="1">
      <c r="I14" s="1">
        <f>Q8</f>
        <v>0</v>
      </c>
      <c r="J14" s="1"/>
      <c r="K14" s="1"/>
      <c r="L14" s="1"/>
      <c r="M14" s="1"/>
      <c r="N14" s="1"/>
      <c r="O14" s="1">
        <f>Q9</f>
        <v>0</v>
      </c>
      <c r="P14" s="1"/>
      <c r="Q14" s="1"/>
      <c r="R14" s="1"/>
      <c r="S14" s="1"/>
      <c r="T14" s="1"/>
      <c r="U14" s="1">
        <f>Q11</f>
        <v>0</v>
      </c>
      <c r="V14" s="1"/>
      <c r="W14" s="1"/>
      <c r="X14" s="1"/>
      <c r="Y14" s="1"/>
    </row>
    <row r="15" spans="1:25" ht="13.2">
      <c r="I15" s="235" t="s">
        <v>172</v>
      </c>
      <c r="J15" s="752" t="s">
        <v>173</v>
      </c>
      <c r="K15" s="753"/>
      <c r="L15" s="754"/>
      <c r="M15" s="235" t="s">
        <v>174</v>
      </c>
      <c r="N15" s="1"/>
      <c r="O15" s="235" t="s">
        <v>172</v>
      </c>
      <c r="P15" s="752" t="s">
        <v>173</v>
      </c>
      <c r="Q15" s="753"/>
      <c r="R15" s="754"/>
      <c r="S15" s="235" t="s">
        <v>174</v>
      </c>
      <c r="T15" s="1"/>
      <c r="U15" s="235" t="s">
        <v>172</v>
      </c>
      <c r="V15" s="752" t="s">
        <v>173</v>
      </c>
      <c r="W15" s="753"/>
      <c r="X15" s="754"/>
      <c r="Y15" s="235" t="s">
        <v>174</v>
      </c>
    </row>
    <row r="16" spans="1:25" ht="20.25" customHeight="1">
      <c r="I16" s="755" t="s">
        <v>175</v>
      </c>
      <c r="J16" s="236">
        <v>1</v>
      </c>
      <c r="K16" s="237" t="s">
        <v>176</v>
      </c>
      <c r="L16" s="238">
        <v>3300000</v>
      </c>
      <c r="M16" s="235" t="s">
        <v>177</v>
      </c>
      <c r="N16" s="1"/>
      <c r="O16" s="755" t="s">
        <v>175</v>
      </c>
      <c r="P16" s="236">
        <v>1</v>
      </c>
      <c r="Q16" s="237" t="s">
        <v>176</v>
      </c>
      <c r="R16" s="238">
        <v>3300000</v>
      </c>
      <c r="S16" s="235" t="s">
        <v>178</v>
      </c>
      <c r="T16" s="1"/>
      <c r="U16" s="755" t="s">
        <v>175</v>
      </c>
      <c r="V16" s="236">
        <v>1</v>
      </c>
      <c r="W16" s="237" t="s">
        <v>176</v>
      </c>
      <c r="X16" s="238">
        <v>3300000</v>
      </c>
      <c r="Y16" s="235" t="s">
        <v>179</v>
      </c>
    </row>
    <row r="17" spans="9:25" ht="20.25" customHeight="1">
      <c r="I17" s="756"/>
      <c r="J17" s="236">
        <v>3300001</v>
      </c>
      <c r="K17" s="237" t="s">
        <v>176</v>
      </c>
      <c r="L17" s="238">
        <v>4100000</v>
      </c>
      <c r="M17" s="235" t="s">
        <v>180</v>
      </c>
      <c r="N17" s="1"/>
      <c r="O17" s="756"/>
      <c r="P17" s="236">
        <v>3300001</v>
      </c>
      <c r="Q17" s="237" t="s">
        <v>176</v>
      </c>
      <c r="R17" s="238">
        <v>4100000</v>
      </c>
      <c r="S17" s="235" t="s">
        <v>181</v>
      </c>
      <c r="T17" s="1"/>
      <c r="U17" s="756"/>
      <c r="V17" s="236">
        <v>3300001</v>
      </c>
      <c r="W17" s="237" t="s">
        <v>176</v>
      </c>
      <c r="X17" s="238">
        <v>4100000</v>
      </c>
      <c r="Y17" s="235" t="s">
        <v>182</v>
      </c>
    </row>
    <row r="18" spans="9:25" ht="20.25" customHeight="1">
      <c r="I18" s="756"/>
      <c r="J18" s="236">
        <v>4100001</v>
      </c>
      <c r="K18" s="237" t="s">
        <v>176</v>
      </c>
      <c r="L18" s="238">
        <v>7700000</v>
      </c>
      <c r="M18" s="235" t="s">
        <v>183</v>
      </c>
      <c r="N18" s="1"/>
      <c r="O18" s="756"/>
      <c r="P18" s="236">
        <v>4100001</v>
      </c>
      <c r="Q18" s="237" t="s">
        <v>176</v>
      </c>
      <c r="R18" s="238">
        <v>7700000</v>
      </c>
      <c r="S18" s="235" t="s">
        <v>184</v>
      </c>
      <c r="T18" s="1"/>
      <c r="U18" s="756"/>
      <c r="V18" s="236">
        <v>4100001</v>
      </c>
      <c r="W18" s="237" t="s">
        <v>176</v>
      </c>
      <c r="X18" s="238">
        <v>7700000</v>
      </c>
      <c r="Y18" s="235" t="s">
        <v>185</v>
      </c>
    </row>
    <row r="19" spans="9:25" ht="20.25" customHeight="1">
      <c r="I19" s="756"/>
      <c r="J19" s="236">
        <v>7700001</v>
      </c>
      <c r="K19" s="237" t="s">
        <v>176</v>
      </c>
      <c r="L19" s="238">
        <v>10000000</v>
      </c>
      <c r="M19" s="235" t="s">
        <v>186</v>
      </c>
      <c r="N19" s="1"/>
      <c r="O19" s="756"/>
      <c r="P19" s="236">
        <v>7700001</v>
      </c>
      <c r="Q19" s="237" t="s">
        <v>176</v>
      </c>
      <c r="R19" s="238">
        <v>10000000</v>
      </c>
      <c r="S19" s="235" t="s">
        <v>187</v>
      </c>
      <c r="T19" s="1"/>
      <c r="U19" s="756"/>
      <c r="V19" s="236">
        <v>7700001</v>
      </c>
      <c r="W19" s="237" t="s">
        <v>176</v>
      </c>
      <c r="X19" s="238">
        <v>10000000</v>
      </c>
      <c r="Y19" s="235" t="s">
        <v>188</v>
      </c>
    </row>
    <row r="20" spans="9:25" ht="20.25" customHeight="1">
      <c r="I20" s="757"/>
      <c r="J20" s="236">
        <v>10000001</v>
      </c>
      <c r="K20" s="237" t="s">
        <v>176</v>
      </c>
      <c r="L20" s="238"/>
      <c r="M20" s="235" t="s">
        <v>189</v>
      </c>
      <c r="N20" s="1"/>
      <c r="O20" s="757"/>
      <c r="P20" s="236">
        <v>10000001</v>
      </c>
      <c r="Q20" s="237" t="s">
        <v>176</v>
      </c>
      <c r="R20" s="238"/>
      <c r="S20" s="235" t="s">
        <v>190</v>
      </c>
      <c r="T20" s="1"/>
      <c r="U20" s="757"/>
      <c r="V20" s="236">
        <v>10000001</v>
      </c>
      <c r="W20" s="237" t="s">
        <v>176</v>
      </c>
      <c r="X20" s="238"/>
      <c r="Y20" s="235" t="s">
        <v>191</v>
      </c>
    </row>
    <row r="21" spans="9:25" ht="20.25" customHeight="1">
      <c r="I21" s="747" t="s">
        <v>192</v>
      </c>
      <c r="J21" s="236">
        <v>1</v>
      </c>
      <c r="K21" s="237" t="s">
        <v>176</v>
      </c>
      <c r="L21" s="238">
        <v>1300000</v>
      </c>
      <c r="M21" s="235" t="s">
        <v>193</v>
      </c>
      <c r="N21" s="1"/>
      <c r="O21" s="747" t="s">
        <v>192</v>
      </c>
      <c r="P21" s="236">
        <v>1</v>
      </c>
      <c r="Q21" s="237" t="s">
        <v>176</v>
      </c>
      <c r="R21" s="238">
        <v>1300000</v>
      </c>
      <c r="S21" s="235" t="s">
        <v>194</v>
      </c>
      <c r="T21" s="1"/>
      <c r="U21" s="747" t="s">
        <v>192</v>
      </c>
      <c r="V21" s="236">
        <v>1</v>
      </c>
      <c r="W21" s="237" t="s">
        <v>176</v>
      </c>
      <c r="X21" s="238">
        <v>1300000</v>
      </c>
      <c r="Y21" s="235" t="s">
        <v>195</v>
      </c>
    </row>
    <row r="22" spans="9:25" ht="20.25" customHeight="1">
      <c r="I22" s="748"/>
      <c r="J22" s="236">
        <v>1300001</v>
      </c>
      <c r="K22" s="237" t="s">
        <v>176</v>
      </c>
      <c r="L22" s="238">
        <v>4100000</v>
      </c>
      <c r="M22" s="235" t="s">
        <v>180</v>
      </c>
      <c r="N22" s="1"/>
      <c r="O22" s="748"/>
      <c r="P22" s="236">
        <v>1300001</v>
      </c>
      <c r="Q22" s="237" t="s">
        <v>176</v>
      </c>
      <c r="R22" s="238">
        <v>4100000</v>
      </c>
      <c r="S22" s="235" t="s">
        <v>181</v>
      </c>
      <c r="T22" s="1"/>
      <c r="U22" s="748"/>
      <c r="V22" s="236">
        <v>1300001</v>
      </c>
      <c r="W22" s="237" t="s">
        <v>176</v>
      </c>
      <c r="X22" s="238">
        <v>4100000</v>
      </c>
      <c r="Y22" s="235" t="s">
        <v>182</v>
      </c>
    </row>
    <row r="23" spans="9:25" ht="20.25" customHeight="1">
      <c r="I23" s="748"/>
      <c r="J23" s="236">
        <v>4100001</v>
      </c>
      <c r="K23" s="237" t="s">
        <v>196</v>
      </c>
      <c r="L23" s="238">
        <v>7700000</v>
      </c>
      <c r="M23" s="235" t="s">
        <v>183</v>
      </c>
      <c r="N23" s="1"/>
      <c r="O23" s="748"/>
      <c r="P23" s="236">
        <v>4100001</v>
      </c>
      <c r="Q23" s="237" t="s">
        <v>196</v>
      </c>
      <c r="R23" s="238">
        <v>7700000</v>
      </c>
      <c r="S23" s="235" t="s">
        <v>184</v>
      </c>
      <c r="T23" s="1"/>
      <c r="U23" s="748"/>
      <c r="V23" s="236">
        <v>4100001</v>
      </c>
      <c r="W23" s="237" t="s">
        <v>196</v>
      </c>
      <c r="X23" s="238">
        <v>7700000</v>
      </c>
      <c r="Y23" s="235" t="s">
        <v>185</v>
      </c>
    </row>
    <row r="24" spans="9:25" ht="20.25" customHeight="1">
      <c r="I24" s="748"/>
      <c r="J24" s="236">
        <v>7700001</v>
      </c>
      <c r="K24" s="237" t="s">
        <v>196</v>
      </c>
      <c r="L24" s="238">
        <v>10000000</v>
      </c>
      <c r="M24" s="235" t="s">
        <v>186</v>
      </c>
      <c r="N24" s="1"/>
      <c r="O24" s="748"/>
      <c r="P24" s="236">
        <v>7700001</v>
      </c>
      <c r="Q24" s="237" t="s">
        <v>196</v>
      </c>
      <c r="R24" s="238">
        <v>10000000</v>
      </c>
      <c r="S24" s="235" t="s">
        <v>187</v>
      </c>
      <c r="T24" s="1"/>
      <c r="U24" s="748"/>
      <c r="V24" s="236">
        <v>7700001</v>
      </c>
      <c r="W24" s="237" t="s">
        <v>196</v>
      </c>
      <c r="X24" s="238">
        <v>10000000</v>
      </c>
      <c r="Y24" s="235" t="s">
        <v>188</v>
      </c>
    </row>
    <row r="25" spans="9:25" ht="20.25" customHeight="1">
      <c r="I25" s="749"/>
      <c r="J25" s="236">
        <v>10000001</v>
      </c>
      <c r="K25" s="237" t="s">
        <v>176</v>
      </c>
      <c r="L25" s="238"/>
      <c r="M25" s="235" t="s">
        <v>189</v>
      </c>
      <c r="N25" s="1"/>
      <c r="O25" s="749"/>
      <c r="P25" s="236">
        <v>10000001</v>
      </c>
      <c r="Q25" s="237" t="s">
        <v>176</v>
      </c>
      <c r="R25" s="238"/>
      <c r="S25" s="235" t="s">
        <v>190</v>
      </c>
      <c r="T25" s="1"/>
      <c r="U25" s="749"/>
      <c r="V25" s="236">
        <v>10000001</v>
      </c>
      <c r="W25" s="237" t="s">
        <v>176</v>
      </c>
      <c r="X25" s="238"/>
      <c r="Y25" s="235" t="s">
        <v>191</v>
      </c>
    </row>
  </sheetData>
  <protectedRanges>
    <protectedRange sqref="I2" name="範囲1_2"/>
  </protectedRanges>
  <mergeCells count="10">
    <mergeCell ref="V15:X15"/>
    <mergeCell ref="I16:I20"/>
    <mergeCell ref="O16:O20"/>
    <mergeCell ref="U16:U20"/>
    <mergeCell ref="I21:I25"/>
    <mergeCell ref="O21:O25"/>
    <mergeCell ref="U21:U25"/>
    <mergeCell ref="A1:H1"/>
    <mergeCell ref="J15:L15"/>
    <mergeCell ref="P15:R15"/>
  </mergeCells>
  <phoneticPr fontId="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indexed="23"/>
  </sheetPr>
  <dimension ref="A1:R1187"/>
  <sheetViews>
    <sheetView zoomScale="90" workbookViewId="0">
      <pane ySplit="5" topLeftCell="A6" activePane="bottomLeft" state="frozen"/>
      <selection activeCell="AA11" sqref="AA11:AB11"/>
      <selection pane="bottomLeft" activeCell="AA11" sqref="AA11:AB11"/>
    </sheetView>
  </sheetViews>
  <sheetFormatPr defaultColWidth="3.6640625" defaultRowHeight="15" customHeight="1"/>
  <cols>
    <col min="1" max="1" width="7.6640625" style="16" customWidth="1"/>
    <col min="2" max="11" width="8.6640625" style="16" customWidth="1"/>
    <col min="12" max="12" width="2.109375" style="16" customWidth="1"/>
    <col min="13" max="14" width="9.44140625" style="16" customWidth="1"/>
    <col min="15" max="15" width="12.6640625" style="16" customWidth="1"/>
    <col min="16" max="16" width="3.6640625" style="16" customWidth="1"/>
    <col min="17" max="18" width="8.6640625" style="14" customWidth="1"/>
    <col min="19" max="19" width="5.88671875" style="14" bestFit="1" customWidth="1"/>
    <col min="20" max="16384" width="3.6640625" style="14"/>
  </cols>
  <sheetData>
    <row r="1" spans="1:18" ht="15" customHeight="1">
      <c r="M1" s="28"/>
    </row>
    <row r="3" spans="1:18" ht="15" customHeight="1">
      <c r="B3" s="29" t="s">
        <v>24</v>
      </c>
      <c r="C3" s="29" t="s">
        <v>25</v>
      </c>
      <c r="D3" s="29" t="s">
        <v>26</v>
      </c>
      <c r="E3" s="29" t="s">
        <v>27</v>
      </c>
      <c r="F3" s="29" t="s">
        <v>34</v>
      </c>
      <c r="G3" s="29" t="s">
        <v>35</v>
      </c>
      <c r="H3" s="29" t="s">
        <v>48</v>
      </c>
      <c r="I3" s="29" t="s">
        <v>205</v>
      </c>
      <c r="J3" s="29" t="s">
        <v>65</v>
      </c>
      <c r="K3" s="29" t="s">
        <v>66</v>
      </c>
      <c r="M3" s="27" t="s">
        <v>308</v>
      </c>
    </row>
    <row r="4" spans="1:18" s="15" customFormat="1" ht="15" customHeight="1">
      <c r="A4" s="30" t="s">
        <v>62</v>
      </c>
      <c r="B4" s="16">
        <f>入力用!L5</f>
        <v>0</v>
      </c>
      <c r="C4" s="16">
        <f>入力用!L6</f>
        <v>0</v>
      </c>
      <c r="D4" s="16">
        <f>入力用!L7</f>
        <v>0</v>
      </c>
      <c r="E4" s="16">
        <f>入力用!L8</f>
        <v>0</v>
      </c>
      <c r="F4" s="16">
        <f>入力用!L9</f>
        <v>0</v>
      </c>
      <c r="G4" s="16">
        <f>入力用!L10</f>
        <v>0</v>
      </c>
      <c r="H4" s="16">
        <f>入力用!L11</f>
        <v>0</v>
      </c>
      <c r="I4" s="16">
        <f>入力用!L12</f>
        <v>0</v>
      </c>
      <c r="J4" s="16">
        <f>入力用!L13</f>
        <v>0</v>
      </c>
      <c r="K4" s="16">
        <f>入力用!L14</f>
        <v>0</v>
      </c>
      <c r="L4" s="16"/>
      <c r="M4" s="758" t="s">
        <v>37</v>
      </c>
      <c r="N4" s="759"/>
      <c r="O4" s="760" t="s">
        <v>61</v>
      </c>
      <c r="P4" s="30"/>
    </row>
    <row r="5" spans="1:18" s="15" customFormat="1" ht="15" customHeight="1" thickBot="1">
      <c r="A5" s="30" t="s">
        <v>63</v>
      </c>
      <c r="B5" s="16">
        <f>SUM(B6:B1186)</f>
        <v>0</v>
      </c>
      <c r="C5" s="16">
        <f t="shared" ref="C5:K5" si="0">SUM(C6:C1186)</f>
        <v>0</v>
      </c>
      <c r="D5" s="16">
        <f t="shared" si="0"/>
        <v>0</v>
      </c>
      <c r="E5" s="16">
        <f t="shared" si="0"/>
        <v>0</v>
      </c>
      <c r="F5" s="16">
        <f t="shared" si="0"/>
        <v>0</v>
      </c>
      <c r="G5" s="16">
        <f t="shared" si="0"/>
        <v>0</v>
      </c>
      <c r="H5" s="16">
        <f t="shared" si="0"/>
        <v>0</v>
      </c>
      <c r="I5" s="16">
        <f t="shared" si="0"/>
        <v>0</v>
      </c>
      <c r="J5" s="16">
        <f t="shared" si="0"/>
        <v>0</v>
      </c>
      <c r="K5" s="16">
        <f t="shared" si="0"/>
        <v>0</v>
      </c>
      <c r="L5" s="16"/>
      <c r="M5" s="17" t="s">
        <v>38</v>
      </c>
      <c r="N5" s="18" t="s">
        <v>39</v>
      </c>
      <c r="O5" s="761"/>
      <c r="P5" s="30"/>
    </row>
    <row r="6" spans="1:18" ht="15" customHeight="1" thickTop="1">
      <c r="B6" s="16">
        <f>IF(B$4&lt;$N6,$O6,0)</f>
        <v>0</v>
      </c>
      <c r="C6" s="16">
        <f t="shared" ref="C6:K6" si="1">IF(C$4&lt;$N6,$O6,0)</f>
        <v>0</v>
      </c>
      <c r="D6" s="16">
        <f t="shared" si="1"/>
        <v>0</v>
      </c>
      <c r="E6" s="16">
        <f t="shared" si="1"/>
        <v>0</v>
      </c>
      <c r="F6" s="16">
        <f t="shared" si="1"/>
        <v>0</v>
      </c>
      <c r="G6" s="16">
        <f t="shared" si="1"/>
        <v>0</v>
      </c>
      <c r="H6" s="16">
        <f t="shared" si="1"/>
        <v>0</v>
      </c>
      <c r="I6" s="16">
        <f t="shared" si="1"/>
        <v>0</v>
      </c>
      <c r="J6" s="16">
        <f t="shared" si="1"/>
        <v>0</v>
      </c>
      <c r="K6" s="16">
        <f t="shared" si="1"/>
        <v>0</v>
      </c>
      <c r="M6" s="19"/>
      <c r="N6" s="20">
        <v>651000</v>
      </c>
      <c r="O6" s="21">
        <v>0</v>
      </c>
    </row>
    <row r="7" spans="1:18" ht="15" customHeight="1">
      <c r="B7" s="16">
        <f>IF(AND($M7&lt;=B$4,B$4&lt;$N7),B$4-650000,0)</f>
        <v>0</v>
      </c>
      <c r="C7" s="16">
        <f t="shared" ref="C7:K7" si="2">IF(AND($M7&lt;=C$4,C$4&lt;$N7),C$4-550000,0)</f>
        <v>0</v>
      </c>
      <c r="D7" s="16">
        <f t="shared" si="2"/>
        <v>0</v>
      </c>
      <c r="E7" s="16">
        <f t="shared" si="2"/>
        <v>0</v>
      </c>
      <c r="F7" s="16">
        <f t="shared" si="2"/>
        <v>0</v>
      </c>
      <c r="G7" s="16">
        <f t="shared" si="2"/>
        <v>0</v>
      </c>
      <c r="H7" s="16">
        <f t="shared" si="2"/>
        <v>0</v>
      </c>
      <c r="I7" s="16">
        <f t="shared" si="2"/>
        <v>0</v>
      </c>
      <c r="J7" s="16">
        <f t="shared" si="2"/>
        <v>0</v>
      </c>
      <c r="K7" s="16">
        <f t="shared" si="2"/>
        <v>0</v>
      </c>
      <c r="M7" s="22">
        <v>651000</v>
      </c>
      <c r="N7" s="23">
        <v>1900000</v>
      </c>
      <c r="O7" s="24"/>
    </row>
    <row r="8" spans="1:18" ht="15" customHeight="1">
      <c r="B8" s="16">
        <f t="shared" ref="B8:K23" si="3">IF(AND($M8&lt;=B$4,B$4&lt;$N8),$O8,0)</f>
        <v>0</v>
      </c>
      <c r="C8" s="16">
        <f t="shared" si="3"/>
        <v>0</v>
      </c>
      <c r="D8" s="16">
        <f t="shared" si="3"/>
        <v>0</v>
      </c>
      <c r="E8" s="16">
        <f t="shared" si="3"/>
        <v>0</v>
      </c>
      <c r="F8" s="16">
        <f t="shared" si="3"/>
        <v>0</v>
      </c>
      <c r="G8" s="16">
        <f t="shared" si="3"/>
        <v>0</v>
      </c>
      <c r="H8" s="16">
        <f t="shared" si="3"/>
        <v>0</v>
      </c>
      <c r="I8" s="16">
        <f t="shared" si="3"/>
        <v>0</v>
      </c>
      <c r="J8" s="16">
        <f t="shared" si="3"/>
        <v>0</v>
      </c>
      <c r="K8" s="16">
        <f t="shared" si="3"/>
        <v>0</v>
      </c>
      <c r="M8" s="22">
        <v>1900000</v>
      </c>
      <c r="N8" s="23">
        <v>1904000</v>
      </c>
      <c r="O8" s="25">
        <v>1250000</v>
      </c>
    </row>
    <row r="9" spans="1:18" ht="15" customHeight="1">
      <c r="B9" s="16">
        <f t="shared" si="3"/>
        <v>0</v>
      </c>
      <c r="C9" s="16">
        <f t="shared" si="3"/>
        <v>0</v>
      </c>
      <c r="D9" s="16">
        <f t="shared" si="3"/>
        <v>0</v>
      </c>
      <c r="E9" s="16">
        <f t="shared" si="3"/>
        <v>0</v>
      </c>
      <c r="F9" s="16">
        <f t="shared" si="3"/>
        <v>0</v>
      </c>
      <c r="G9" s="16">
        <f t="shared" si="3"/>
        <v>0</v>
      </c>
      <c r="H9" s="16">
        <f t="shared" si="3"/>
        <v>0</v>
      </c>
      <c r="I9" s="16">
        <f t="shared" si="3"/>
        <v>0</v>
      </c>
      <c r="J9" s="16">
        <f t="shared" si="3"/>
        <v>0</v>
      </c>
      <c r="K9" s="16">
        <f t="shared" si="3"/>
        <v>0</v>
      </c>
      <c r="M9" s="22">
        <v>1904000</v>
      </c>
      <c r="N9" s="23">
        <v>1908000</v>
      </c>
      <c r="O9" s="25">
        <v>1252800</v>
      </c>
    </row>
    <row r="10" spans="1:18" ht="15" customHeight="1">
      <c r="B10" s="16">
        <f t="shared" si="3"/>
        <v>0</v>
      </c>
      <c r="C10" s="16">
        <f t="shared" si="3"/>
        <v>0</v>
      </c>
      <c r="D10" s="16">
        <f t="shared" si="3"/>
        <v>0</v>
      </c>
      <c r="E10" s="16">
        <f t="shared" si="3"/>
        <v>0</v>
      </c>
      <c r="F10" s="16">
        <f t="shared" si="3"/>
        <v>0</v>
      </c>
      <c r="G10" s="16">
        <f t="shared" si="3"/>
        <v>0</v>
      </c>
      <c r="H10" s="16">
        <f t="shared" si="3"/>
        <v>0</v>
      </c>
      <c r="I10" s="16">
        <f t="shared" si="3"/>
        <v>0</v>
      </c>
      <c r="J10" s="16">
        <f t="shared" si="3"/>
        <v>0</v>
      </c>
      <c r="K10" s="16">
        <f t="shared" si="3"/>
        <v>0</v>
      </c>
      <c r="M10" s="22">
        <v>1908000</v>
      </c>
      <c r="N10" s="23">
        <v>1912000</v>
      </c>
      <c r="O10" s="25">
        <v>1255600</v>
      </c>
    </row>
    <row r="11" spans="1:18" ht="15" customHeight="1">
      <c r="B11" s="16">
        <f t="shared" si="3"/>
        <v>0</v>
      </c>
      <c r="C11" s="16">
        <f t="shared" si="3"/>
        <v>0</v>
      </c>
      <c r="D11" s="16">
        <f t="shared" si="3"/>
        <v>0</v>
      </c>
      <c r="E11" s="16">
        <f t="shared" si="3"/>
        <v>0</v>
      </c>
      <c r="F11" s="16">
        <f t="shared" si="3"/>
        <v>0</v>
      </c>
      <c r="G11" s="16">
        <f t="shared" si="3"/>
        <v>0</v>
      </c>
      <c r="H11" s="16">
        <f t="shared" si="3"/>
        <v>0</v>
      </c>
      <c r="I11" s="16">
        <f t="shared" si="3"/>
        <v>0</v>
      </c>
      <c r="J11" s="16">
        <f t="shared" si="3"/>
        <v>0</v>
      </c>
      <c r="K11" s="16">
        <f t="shared" si="3"/>
        <v>0</v>
      </c>
      <c r="M11" s="22">
        <v>1912000</v>
      </c>
      <c r="N11" s="23">
        <v>1916000</v>
      </c>
      <c r="O11" s="25">
        <v>1258400</v>
      </c>
    </row>
    <row r="12" spans="1:18" ht="15" customHeight="1">
      <c r="B12" s="16">
        <f t="shared" si="3"/>
        <v>0</v>
      </c>
      <c r="C12" s="16">
        <f t="shared" si="3"/>
        <v>0</v>
      </c>
      <c r="D12" s="16">
        <f t="shared" si="3"/>
        <v>0</v>
      </c>
      <c r="E12" s="16">
        <f t="shared" si="3"/>
        <v>0</v>
      </c>
      <c r="F12" s="16">
        <f t="shared" si="3"/>
        <v>0</v>
      </c>
      <c r="G12" s="16">
        <f t="shared" si="3"/>
        <v>0</v>
      </c>
      <c r="H12" s="16">
        <f t="shared" si="3"/>
        <v>0</v>
      </c>
      <c r="I12" s="16">
        <f t="shared" si="3"/>
        <v>0</v>
      </c>
      <c r="J12" s="16">
        <f t="shared" si="3"/>
        <v>0</v>
      </c>
      <c r="K12" s="16">
        <f t="shared" si="3"/>
        <v>0</v>
      </c>
      <c r="M12" s="22">
        <v>1916000</v>
      </c>
      <c r="N12" s="23">
        <v>1920000</v>
      </c>
      <c r="O12" s="25">
        <v>1261200</v>
      </c>
      <c r="R12" s="205"/>
    </row>
    <row r="13" spans="1:18" ht="15" customHeight="1">
      <c r="B13" s="16">
        <f t="shared" si="3"/>
        <v>0</v>
      </c>
      <c r="C13" s="16">
        <f t="shared" si="3"/>
        <v>0</v>
      </c>
      <c r="D13" s="16">
        <f t="shared" si="3"/>
        <v>0</v>
      </c>
      <c r="E13" s="16">
        <f t="shared" si="3"/>
        <v>0</v>
      </c>
      <c r="F13" s="16">
        <f t="shared" si="3"/>
        <v>0</v>
      </c>
      <c r="G13" s="16">
        <f t="shared" si="3"/>
        <v>0</v>
      </c>
      <c r="H13" s="16">
        <f t="shared" si="3"/>
        <v>0</v>
      </c>
      <c r="I13" s="16">
        <f t="shared" si="3"/>
        <v>0</v>
      </c>
      <c r="J13" s="16">
        <f t="shared" si="3"/>
        <v>0</v>
      </c>
      <c r="K13" s="16">
        <f t="shared" si="3"/>
        <v>0</v>
      </c>
      <c r="M13" s="22">
        <v>1920000</v>
      </c>
      <c r="N13" s="23">
        <v>1924000</v>
      </c>
      <c r="O13" s="25">
        <v>1264000</v>
      </c>
    </row>
    <row r="14" spans="1:18" ht="15" customHeight="1">
      <c r="B14" s="16">
        <f t="shared" si="3"/>
        <v>0</v>
      </c>
      <c r="C14" s="16">
        <f t="shared" si="3"/>
        <v>0</v>
      </c>
      <c r="D14" s="16">
        <f t="shared" si="3"/>
        <v>0</v>
      </c>
      <c r="E14" s="16">
        <f t="shared" si="3"/>
        <v>0</v>
      </c>
      <c r="F14" s="16">
        <f t="shared" si="3"/>
        <v>0</v>
      </c>
      <c r="G14" s="16">
        <f t="shared" si="3"/>
        <v>0</v>
      </c>
      <c r="H14" s="16">
        <f t="shared" si="3"/>
        <v>0</v>
      </c>
      <c r="I14" s="16">
        <f t="shared" si="3"/>
        <v>0</v>
      </c>
      <c r="J14" s="16">
        <f t="shared" si="3"/>
        <v>0</v>
      </c>
      <c r="K14" s="16">
        <f t="shared" si="3"/>
        <v>0</v>
      </c>
      <c r="M14" s="22">
        <v>1924000</v>
      </c>
      <c r="N14" s="23">
        <v>1928000</v>
      </c>
      <c r="O14" s="25">
        <v>1266800</v>
      </c>
    </row>
    <row r="15" spans="1:18" ht="15" customHeight="1">
      <c r="B15" s="16">
        <f t="shared" si="3"/>
        <v>0</v>
      </c>
      <c r="C15" s="16">
        <f t="shared" si="3"/>
        <v>0</v>
      </c>
      <c r="D15" s="16">
        <f t="shared" si="3"/>
        <v>0</v>
      </c>
      <c r="E15" s="16">
        <f t="shared" si="3"/>
        <v>0</v>
      </c>
      <c r="F15" s="16">
        <f t="shared" si="3"/>
        <v>0</v>
      </c>
      <c r="G15" s="16">
        <f t="shared" si="3"/>
        <v>0</v>
      </c>
      <c r="H15" s="16">
        <f t="shared" si="3"/>
        <v>0</v>
      </c>
      <c r="I15" s="16">
        <f t="shared" si="3"/>
        <v>0</v>
      </c>
      <c r="J15" s="16">
        <f t="shared" si="3"/>
        <v>0</v>
      </c>
      <c r="K15" s="16">
        <f t="shared" si="3"/>
        <v>0</v>
      </c>
      <c r="M15" s="22">
        <v>1928000</v>
      </c>
      <c r="N15" s="23">
        <v>1932000</v>
      </c>
      <c r="O15" s="25">
        <v>1269600</v>
      </c>
    </row>
    <row r="16" spans="1:18" ht="15" customHeight="1">
      <c r="B16" s="16">
        <f t="shared" si="3"/>
        <v>0</v>
      </c>
      <c r="C16" s="16">
        <f t="shared" si="3"/>
        <v>0</v>
      </c>
      <c r="D16" s="16">
        <f t="shared" si="3"/>
        <v>0</v>
      </c>
      <c r="E16" s="16">
        <f t="shared" si="3"/>
        <v>0</v>
      </c>
      <c r="F16" s="16">
        <f t="shared" si="3"/>
        <v>0</v>
      </c>
      <c r="G16" s="16">
        <f t="shared" si="3"/>
        <v>0</v>
      </c>
      <c r="H16" s="16">
        <f t="shared" si="3"/>
        <v>0</v>
      </c>
      <c r="I16" s="16">
        <f t="shared" si="3"/>
        <v>0</v>
      </c>
      <c r="J16" s="16">
        <f t="shared" si="3"/>
        <v>0</v>
      </c>
      <c r="K16" s="16">
        <f t="shared" si="3"/>
        <v>0</v>
      </c>
      <c r="M16" s="22">
        <v>1932000</v>
      </c>
      <c r="N16" s="23">
        <v>1936000</v>
      </c>
      <c r="O16" s="25">
        <v>1272400</v>
      </c>
    </row>
    <row r="17" spans="2:15" ht="15" customHeight="1">
      <c r="B17" s="16">
        <f t="shared" si="3"/>
        <v>0</v>
      </c>
      <c r="C17" s="16">
        <f t="shared" si="3"/>
        <v>0</v>
      </c>
      <c r="D17" s="16">
        <f t="shared" si="3"/>
        <v>0</v>
      </c>
      <c r="E17" s="16">
        <f t="shared" si="3"/>
        <v>0</v>
      </c>
      <c r="F17" s="16">
        <f t="shared" si="3"/>
        <v>0</v>
      </c>
      <c r="G17" s="16">
        <f t="shared" si="3"/>
        <v>0</v>
      </c>
      <c r="H17" s="16">
        <f t="shared" si="3"/>
        <v>0</v>
      </c>
      <c r="I17" s="16">
        <f t="shared" si="3"/>
        <v>0</v>
      </c>
      <c r="J17" s="16">
        <f t="shared" si="3"/>
        <v>0</v>
      </c>
      <c r="K17" s="16">
        <f t="shared" si="3"/>
        <v>0</v>
      </c>
      <c r="M17" s="22">
        <v>1936000</v>
      </c>
      <c r="N17" s="23">
        <v>1940000</v>
      </c>
      <c r="O17" s="25">
        <v>1275200</v>
      </c>
    </row>
    <row r="18" spans="2:15" ht="15" customHeight="1">
      <c r="B18" s="16">
        <f t="shared" si="3"/>
        <v>0</v>
      </c>
      <c r="C18" s="16">
        <f t="shared" si="3"/>
        <v>0</v>
      </c>
      <c r="D18" s="16">
        <f t="shared" si="3"/>
        <v>0</v>
      </c>
      <c r="E18" s="16">
        <f t="shared" si="3"/>
        <v>0</v>
      </c>
      <c r="F18" s="16">
        <f t="shared" si="3"/>
        <v>0</v>
      </c>
      <c r="G18" s="16">
        <f t="shared" si="3"/>
        <v>0</v>
      </c>
      <c r="H18" s="16">
        <f t="shared" si="3"/>
        <v>0</v>
      </c>
      <c r="I18" s="16">
        <f t="shared" si="3"/>
        <v>0</v>
      </c>
      <c r="J18" s="16">
        <f t="shared" si="3"/>
        <v>0</v>
      </c>
      <c r="K18" s="16">
        <f t="shared" si="3"/>
        <v>0</v>
      </c>
      <c r="M18" s="22">
        <v>1940000</v>
      </c>
      <c r="N18" s="23">
        <v>1944000</v>
      </c>
      <c r="O18" s="25">
        <v>1278000</v>
      </c>
    </row>
    <row r="19" spans="2:15" ht="15" customHeight="1">
      <c r="B19" s="16">
        <f t="shared" si="3"/>
        <v>0</v>
      </c>
      <c r="C19" s="16">
        <f t="shared" si="3"/>
        <v>0</v>
      </c>
      <c r="D19" s="16">
        <f t="shared" si="3"/>
        <v>0</v>
      </c>
      <c r="E19" s="16">
        <f t="shared" si="3"/>
        <v>0</v>
      </c>
      <c r="F19" s="16">
        <f t="shared" si="3"/>
        <v>0</v>
      </c>
      <c r="G19" s="16">
        <f t="shared" si="3"/>
        <v>0</v>
      </c>
      <c r="H19" s="16">
        <f t="shared" si="3"/>
        <v>0</v>
      </c>
      <c r="I19" s="16">
        <f t="shared" si="3"/>
        <v>0</v>
      </c>
      <c r="J19" s="16">
        <f t="shared" si="3"/>
        <v>0</v>
      </c>
      <c r="K19" s="16">
        <f t="shared" si="3"/>
        <v>0</v>
      </c>
      <c r="M19" s="22">
        <v>1944000</v>
      </c>
      <c r="N19" s="23">
        <v>1948000</v>
      </c>
      <c r="O19" s="25">
        <v>1280800</v>
      </c>
    </row>
    <row r="20" spans="2:15" ht="15" customHeight="1">
      <c r="B20" s="16">
        <f t="shared" si="3"/>
        <v>0</v>
      </c>
      <c r="C20" s="16">
        <f t="shared" si="3"/>
        <v>0</v>
      </c>
      <c r="D20" s="16">
        <f t="shared" si="3"/>
        <v>0</v>
      </c>
      <c r="E20" s="16">
        <f t="shared" si="3"/>
        <v>0</v>
      </c>
      <c r="F20" s="16">
        <f t="shared" si="3"/>
        <v>0</v>
      </c>
      <c r="G20" s="16">
        <f t="shared" si="3"/>
        <v>0</v>
      </c>
      <c r="H20" s="16">
        <f t="shared" si="3"/>
        <v>0</v>
      </c>
      <c r="I20" s="16">
        <f t="shared" si="3"/>
        <v>0</v>
      </c>
      <c r="J20" s="16">
        <f t="shared" si="3"/>
        <v>0</v>
      </c>
      <c r="K20" s="16">
        <f t="shared" si="3"/>
        <v>0</v>
      </c>
      <c r="M20" s="22">
        <v>1948000</v>
      </c>
      <c r="N20" s="23">
        <v>1952000</v>
      </c>
      <c r="O20" s="25">
        <v>1283600</v>
      </c>
    </row>
    <row r="21" spans="2:15" ht="15" customHeight="1">
      <c r="B21" s="16">
        <f t="shared" si="3"/>
        <v>0</v>
      </c>
      <c r="C21" s="16">
        <f t="shared" si="3"/>
        <v>0</v>
      </c>
      <c r="D21" s="16">
        <f t="shared" si="3"/>
        <v>0</v>
      </c>
      <c r="E21" s="16">
        <f t="shared" si="3"/>
        <v>0</v>
      </c>
      <c r="F21" s="16">
        <f t="shared" si="3"/>
        <v>0</v>
      </c>
      <c r="G21" s="16">
        <f t="shared" si="3"/>
        <v>0</v>
      </c>
      <c r="H21" s="16">
        <f t="shared" si="3"/>
        <v>0</v>
      </c>
      <c r="I21" s="16">
        <f t="shared" si="3"/>
        <v>0</v>
      </c>
      <c r="J21" s="16">
        <f t="shared" si="3"/>
        <v>0</v>
      </c>
      <c r="K21" s="16">
        <f t="shared" si="3"/>
        <v>0</v>
      </c>
      <c r="M21" s="22">
        <v>1952000</v>
      </c>
      <c r="N21" s="23">
        <v>1956000</v>
      </c>
      <c r="O21" s="25">
        <v>1286400</v>
      </c>
    </row>
    <row r="22" spans="2:15" ht="15" customHeight="1">
      <c r="B22" s="16">
        <f t="shared" si="3"/>
        <v>0</v>
      </c>
      <c r="C22" s="16">
        <f t="shared" si="3"/>
        <v>0</v>
      </c>
      <c r="D22" s="16">
        <f t="shared" si="3"/>
        <v>0</v>
      </c>
      <c r="E22" s="16">
        <f t="shared" si="3"/>
        <v>0</v>
      </c>
      <c r="F22" s="16">
        <f t="shared" si="3"/>
        <v>0</v>
      </c>
      <c r="G22" s="16">
        <f t="shared" si="3"/>
        <v>0</v>
      </c>
      <c r="H22" s="16">
        <f t="shared" si="3"/>
        <v>0</v>
      </c>
      <c r="I22" s="16">
        <f t="shared" si="3"/>
        <v>0</v>
      </c>
      <c r="J22" s="16">
        <f t="shared" si="3"/>
        <v>0</v>
      </c>
      <c r="K22" s="16">
        <f t="shared" si="3"/>
        <v>0</v>
      </c>
      <c r="M22" s="22">
        <v>1956000</v>
      </c>
      <c r="N22" s="23">
        <v>1960000</v>
      </c>
      <c r="O22" s="25">
        <v>1289200</v>
      </c>
    </row>
    <row r="23" spans="2:15" ht="15" customHeight="1">
      <c r="B23" s="16">
        <f t="shared" si="3"/>
        <v>0</v>
      </c>
      <c r="C23" s="16">
        <f t="shared" si="3"/>
        <v>0</v>
      </c>
      <c r="D23" s="16">
        <f t="shared" si="3"/>
        <v>0</v>
      </c>
      <c r="E23" s="16">
        <f t="shared" si="3"/>
        <v>0</v>
      </c>
      <c r="F23" s="16">
        <f t="shared" si="3"/>
        <v>0</v>
      </c>
      <c r="G23" s="16">
        <f t="shared" si="3"/>
        <v>0</v>
      </c>
      <c r="H23" s="16">
        <f t="shared" si="3"/>
        <v>0</v>
      </c>
      <c r="I23" s="16">
        <f t="shared" si="3"/>
        <v>0</v>
      </c>
      <c r="J23" s="16">
        <f t="shared" si="3"/>
        <v>0</v>
      </c>
      <c r="K23" s="16">
        <f t="shared" si="3"/>
        <v>0</v>
      </c>
      <c r="M23" s="22">
        <v>1960000</v>
      </c>
      <c r="N23" s="23">
        <v>1964000</v>
      </c>
      <c r="O23" s="25">
        <v>1292000</v>
      </c>
    </row>
    <row r="24" spans="2:15" ht="15" customHeight="1">
      <c r="B24" s="16">
        <f t="shared" ref="B24:K39" si="4">IF(AND($M24&lt;=B$4,B$4&lt;$N24),$O24,0)</f>
        <v>0</v>
      </c>
      <c r="C24" s="16">
        <f t="shared" si="4"/>
        <v>0</v>
      </c>
      <c r="D24" s="16">
        <f t="shared" si="4"/>
        <v>0</v>
      </c>
      <c r="E24" s="16">
        <f t="shared" si="4"/>
        <v>0</v>
      </c>
      <c r="F24" s="16">
        <f t="shared" si="4"/>
        <v>0</v>
      </c>
      <c r="G24" s="16">
        <f t="shared" si="4"/>
        <v>0</v>
      </c>
      <c r="H24" s="16">
        <f t="shared" si="4"/>
        <v>0</v>
      </c>
      <c r="I24" s="16">
        <f t="shared" si="4"/>
        <v>0</v>
      </c>
      <c r="J24" s="16">
        <f t="shared" si="4"/>
        <v>0</v>
      </c>
      <c r="K24" s="16">
        <f t="shared" si="4"/>
        <v>0</v>
      </c>
      <c r="M24" s="22">
        <v>1964000</v>
      </c>
      <c r="N24" s="23">
        <v>1968000</v>
      </c>
      <c r="O24" s="25">
        <v>1294800</v>
      </c>
    </row>
    <row r="25" spans="2:15" ht="15" customHeight="1">
      <c r="B25" s="16">
        <f t="shared" si="4"/>
        <v>0</v>
      </c>
      <c r="C25" s="16">
        <f t="shared" si="4"/>
        <v>0</v>
      </c>
      <c r="D25" s="16">
        <f t="shared" si="4"/>
        <v>0</v>
      </c>
      <c r="E25" s="16">
        <f t="shared" si="4"/>
        <v>0</v>
      </c>
      <c r="F25" s="16">
        <f t="shared" si="4"/>
        <v>0</v>
      </c>
      <c r="G25" s="16">
        <f t="shared" si="4"/>
        <v>0</v>
      </c>
      <c r="H25" s="16">
        <f t="shared" si="4"/>
        <v>0</v>
      </c>
      <c r="I25" s="16">
        <f t="shared" si="4"/>
        <v>0</v>
      </c>
      <c r="J25" s="16">
        <f t="shared" si="4"/>
        <v>0</v>
      </c>
      <c r="K25" s="16">
        <f t="shared" si="4"/>
        <v>0</v>
      </c>
      <c r="M25" s="22">
        <v>1968000</v>
      </c>
      <c r="N25" s="23">
        <v>1972000</v>
      </c>
      <c r="O25" s="25">
        <v>1297600</v>
      </c>
    </row>
    <row r="26" spans="2:15" ht="15" customHeight="1">
      <c r="B26" s="16">
        <f t="shared" si="4"/>
        <v>0</v>
      </c>
      <c r="C26" s="16">
        <f t="shared" si="4"/>
        <v>0</v>
      </c>
      <c r="D26" s="16">
        <f t="shared" si="4"/>
        <v>0</v>
      </c>
      <c r="E26" s="16">
        <f t="shared" si="4"/>
        <v>0</v>
      </c>
      <c r="F26" s="16">
        <f t="shared" si="4"/>
        <v>0</v>
      </c>
      <c r="G26" s="16">
        <f t="shared" si="4"/>
        <v>0</v>
      </c>
      <c r="H26" s="16">
        <f t="shared" si="4"/>
        <v>0</v>
      </c>
      <c r="I26" s="16">
        <f t="shared" si="4"/>
        <v>0</v>
      </c>
      <c r="J26" s="16">
        <f t="shared" si="4"/>
        <v>0</v>
      </c>
      <c r="K26" s="16">
        <f t="shared" si="4"/>
        <v>0</v>
      </c>
      <c r="M26" s="22">
        <v>1972000</v>
      </c>
      <c r="N26" s="23">
        <v>1976000</v>
      </c>
      <c r="O26" s="25">
        <v>1300400</v>
      </c>
    </row>
    <row r="27" spans="2:15" ht="15" customHeight="1">
      <c r="B27" s="16">
        <f t="shared" si="4"/>
        <v>0</v>
      </c>
      <c r="C27" s="16">
        <f t="shared" si="4"/>
        <v>0</v>
      </c>
      <c r="D27" s="16">
        <f t="shared" si="4"/>
        <v>0</v>
      </c>
      <c r="E27" s="16">
        <f t="shared" si="4"/>
        <v>0</v>
      </c>
      <c r="F27" s="16">
        <f t="shared" si="4"/>
        <v>0</v>
      </c>
      <c r="G27" s="16">
        <f t="shared" si="4"/>
        <v>0</v>
      </c>
      <c r="H27" s="16">
        <f t="shared" si="4"/>
        <v>0</v>
      </c>
      <c r="I27" s="16">
        <f t="shared" si="4"/>
        <v>0</v>
      </c>
      <c r="J27" s="16">
        <f t="shared" si="4"/>
        <v>0</v>
      </c>
      <c r="K27" s="16">
        <f t="shared" si="4"/>
        <v>0</v>
      </c>
      <c r="M27" s="22">
        <v>1976000</v>
      </c>
      <c r="N27" s="23">
        <v>1980000</v>
      </c>
      <c r="O27" s="25">
        <v>1303200</v>
      </c>
    </row>
    <row r="28" spans="2:15" ht="15" customHeight="1">
      <c r="B28" s="16">
        <f t="shared" si="4"/>
        <v>0</v>
      </c>
      <c r="C28" s="16">
        <f t="shared" si="4"/>
        <v>0</v>
      </c>
      <c r="D28" s="16">
        <f t="shared" si="4"/>
        <v>0</v>
      </c>
      <c r="E28" s="16">
        <f t="shared" si="4"/>
        <v>0</v>
      </c>
      <c r="F28" s="16">
        <f t="shared" si="4"/>
        <v>0</v>
      </c>
      <c r="G28" s="16">
        <f t="shared" si="4"/>
        <v>0</v>
      </c>
      <c r="H28" s="16">
        <f t="shared" si="4"/>
        <v>0</v>
      </c>
      <c r="I28" s="16">
        <f t="shared" si="4"/>
        <v>0</v>
      </c>
      <c r="J28" s="16">
        <f t="shared" si="4"/>
        <v>0</v>
      </c>
      <c r="K28" s="16">
        <f t="shared" si="4"/>
        <v>0</v>
      </c>
      <c r="M28" s="22">
        <v>1980000</v>
      </c>
      <c r="N28" s="23">
        <v>1984000</v>
      </c>
      <c r="O28" s="25">
        <v>1306000</v>
      </c>
    </row>
    <row r="29" spans="2:15" ht="15" customHeight="1">
      <c r="B29" s="16">
        <f t="shared" si="4"/>
        <v>0</v>
      </c>
      <c r="C29" s="16">
        <f t="shared" si="4"/>
        <v>0</v>
      </c>
      <c r="D29" s="16">
        <f t="shared" si="4"/>
        <v>0</v>
      </c>
      <c r="E29" s="16">
        <f t="shared" si="4"/>
        <v>0</v>
      </c>
      <c r="F29" s="16">
        <f t="shared" si="4"/>
        <v>0</v>
      </c>
      <c r="G29" s="16">
        <f t="shared" si="4"/>
        <v>0</v>
      </c>
      <c r="H29" s="16">
        <f t="shared" si="4"/>
        <v>0</v>
      </c>
      <c r="I29" s="16">
        <f t="shared" si="4"/>
        <v>0</v>
      </c>
      <c r="J29" s="16">
        <f t="shared" si="4"/>
        <v>0</v>
      </c>
      <c r="K29" s="16">
        <f t="shared" si="4"/>
        <v>0</v>
      </c>
      <c r="M29" s="22">
        <v>1984000</v>
      </c>
      <c r="N29" s="23">
        <v>1988000</v>
      </c>
      <c r="O29" s="25">
        <v>1308800</v>
      </c>
    </row>
    <row r="30" spans="2:15" ht="15" customHeight="1">
      <c r="B30" s="16">
        <f t="shared" si="4"/>
        <v>0</v>
      </c>
      <c r="C30" s="16">
        <f t="shared" si="4"/>
        <v>0</v>
      </c>
      <c r="D30" s="16">
        <f t="shared" si="4"/>
        <v>0</v>
      </c>
      <c r="E30" s="16">
        <f t="shared" si="4"/>
        <v>0</v>
      </c>
      <c r="F30" s="16">
        <f t="shared" si="4"/>
        <v>0</v>
      </c>
      <c r="G30" s="16">
        <f t="shared" si="4"/>
        <v>0</v>
      </c>
      <c r="H30" s="16">
        <f t="shared" si="4"/>
        <v>0</v>
      </c>
      <c r="I30" s="16">
        <f t="shared" si="4"/>
        <v>0</v>
      </c>
      <c r="J30" s="16">
        <f t="shared" si="4"/>
        <v>0</v>
      </c>
      <c r="K30" s="16">
        <f t="shared" si="4"/>
        <v>0</v>
      </c>
      <c r="M30" s="22">
        <v>1988000</v>
      </c>
      <c r="N30" s="23">
        <v>1992000</v>
      </c>
      <c r="O30" s="25">
        <v>1311600</v>
      </c>
    </row>
    <row r="31" spans="2:15" ht="15" customHeight="1">
      <c r="B31" s="16">
        <f t="shared" si="4"/>
        <v>0</v>
      </c>
      <c r="C31" s="16">
        <f t="shared" si="4"/>
        <v>0</v>
      </c>
      <c r="D31" s="16">
        <f t="shared" si="4"/>
        <v>0</v>
      </c>
      <c r="E31" s="16">
        <f t="shared" si="4"/>
        <v>0</v>
      </c>
      <c r="F31" s="16">
        <f t="shared" si="4"/>
        <v>0</v>
      </c>
      <c r="G31" s="16">
        <f t="shared" si="4"/>
        <v>0</v>
      </c>
      <c r="H31" s="16">
        <f t="shared" si="4"/>
        <v>0</v>
      </c>
      <c r="I31" s="16">
        <f t="shared" si="4"/>
        <v>0</v>
      </c>
      <c r="J31" s="16">
        <f t="shared" si="4"/>
        <v>0</v>
      </c>
      <c r="K31" s="16">
        <f t="shared" si="4"/>
        <v>0</v>
      </c>
      <c r="M31" s="22">
        <v>1992000</v>
      </c>
      <c r="N31" s="23">
        <v>1996000</v>
      </c>
      <c r="O31" s="25">
        <v>1314400</v>
      </c>
    </row>
    <row r="32" spans="2:15" ht="15" customHeight="1">
      <c r="B32" s="16">
        <f t="shared" si="4"/>
        <v>0</v>
      </c>
      <c r="C32" s="16">
        <f t="shared" si="4"/>
        <v>0</v>
      </c>
      <c r="D32" s="16">
        <f t="shared" si="4"/>
        <v>0</v>
      </c>
      <c r="E32" s="16">
        <f t="shared" si="4"/>
        <v>0</v>
      </c>
      <c r="F32" s="16">
        <f t="shared" si="4"/>
        <v>0</v>
      </c>
      <c r="G32" s="16">
        <f t="shared" si="4"/>
        <v>0</v>
      </c>
      <c r="H32" s="16">
        <f t="shared" si="4"/>
        <v>0</v>
      </c>
      <c r="I32" s="16">
        <f t="shared" si="4"/>
        <v>0</v>
      </c>
      <c r="J32" s="16">
        <f t="shared" si="4"/>
        <v>0</v>
      </c>
      <c r="K32" s="16">
        <f t="shared" si="4"/>
        <v>0</v>
      </c>
      <c r="M32" s="22">
        <v>1996000</v>
      </c>
      <c r="N32" s="23">
        <v>2000000</v>
      </c>
      <c r="O32" s="25">
        <v>1317200</v>
      </c>
    </row>
    <row r="33" spans="2:15" ht="15" customHeight="1">
      <c r="B33" s="16">
        <f t="shared" si="4"/>
        <v>0</v>
      </c>
      <c r="C33" s="16">
        <f t="shared" si="4"/>
        <v>0</v>
      </c>
      <c r="D33" s="16">
        <f t="shared" si="4"/>
        <v>0</v>
      </c>
      <c r="E33" s="16">
        <f t="shared" si="4"/>
        <v>0</v>
      </c>
      <c r="F33" s="16">
        <f t="shared" si="4"/>
        <v>0</v>
      </c>
      <c r="G33" s="16">
        <f t="shared" si="4"/>
        <v>0</v>
      </c>
      <c r="H33" s="16">
        <f t="shared" si="4"/>
        <v>0</v>
      </c>
      <c r="I33" s="16">
        <f t="shared" si="4"/>
        <v>0</v>
      </c>
      <c r="J33" s="16">
        <f t="shared" si="4"/>
        <v>0</v>
      </c>
      <c r="K33" s="16">
        <f t="shared" si="4"/>
        <v>0</v>
      </c>
      <c r="M33" s="22">
        <v>2000000</v>
      </c>
      <c r="N33" s="23">
        <v>2004000</v>
      </c>
      <c r="O33" s="25">
        <v>1320000</v>
      </c>
    </row>
    <row r="34" spans="2:15" ht="15" customHeight="1">
      <c r="B34" s="16">
        <f t="shared" si="4"/>
        <v>0</v>
      </c>
      <c r="C34" s="16">
        <f t="shared" si="4"/>
        <v>0</v>
      </c>
      <c r="D34" s="16">
        <f t="shared" si="4"/>
        <v>0</v>
      </c>
      <c r="E34" s="16">
        <f t="shared" si="4"/>
        <v>0</v>
      </c>
      <c r="F34" s="16">
        <f t="shared" si="4"/>
        <v>0</v>
      </c>
      <c r="G34" s="16">
        <f t="shared" si="4"/>
        <v>0</v>
      </c>
      <c r="H34" s="16">
        <f t="shared" si="4"/>
        <v>0</v>
      </c>
      <c r="I34" s="16">
        <f t="shared" si="4"/>
        <v>0</v>
      </c>
      <c r="J34" s="16">
        <f t="shared" si="4"/>
        <v>0</v>
      </c>
      <c r="K34" s="16">
        <f t="shared" si="4"/>
        <v>0</v>
      </c>
      <c r="M34" s="22">
        <v>2004000</v>
      </c>
      <c r="N34" s="23">
        <v>2008000</v>
      </c>
      <c r="O34" s="25">
        <v>1322800</v>
      </c>
    </row>
    <row r="35" spans="2:15" ht="15" customHeight="1">
      <c r="B35" s="16">
        <f t="shared" si="4"/>
        <v>0</v>
      </c>
      <c r="C35" s="16">
        <f t="shared" si="4"/>
        <v>0</v>
      </c>
      <c r="D35" s="16">
        <f t="shared" si="4"/>
        <v>0</v>
      </c>
      <c r="E35" s="16">
        <f t="shared" si="4"/>
        <v>0</v>
      </c>
      <c r="F35" s="16">
        <f t="shared" si="4"/>
        <v>0</v>
      </c>
      <c r="G35" s="16">
        <f t="shared" si="4"/>
        <v>0</v>
      </c>
      <c r="H35" s="16">
        <f t="shared" si="4"/>
        <v>0</v>
      </c>
      <c r="I35" s="16">
        <f t="shared" si="4"/>
        <v>0</v>
      </c>
      <c r="J35" s="16">
        <f t="shared" si="4"/>
        <v>0</v>
      </c>
      <c r="K35" s="16">
        <f t="shared" si="4"/>
        <v>0</v>
      </c>
      <c r="M35" s="22">
        <v>2008000</v>
      </c>
      <c r="N35" s="23">
        <v>2012000</v>
      </c>
      <c r="O35" s="25">
        <v>1325600</v>
      </c>
    </row>
    <row r="36" spans="2:15" ht="15" customHeight="1">
      <c r="B36" s="16">
        <f>IF(AND($M36&lt;=B$4,B$4&lt;$N36),$O36,0)</f>
        <v>0</v>
      </c>
      <c r="C36" s="16">
        <f>IF(AND($M36&lt;=C$4,C$4&lt;$N36),$O36,0)</f>
        <v>0</v>
      </c>
      <c r="D36" s="16">
        <f>IF(AND($M36&lt;=D$4,D$4&lt;$N36),$O36,0)</f>
        <v>0</v>
      </c>
      <c r="E36" s="16">
        <f t="shared" si="4"/>
        <v>0</v>
      </c>
      <c r="F36" s="16">
        <f t="shared" si="4"/>
        <v>0</v>
      </c>
      <c r="G36" s="16">
        <f t="shared" si="4"/>
        <v>0</v>
      </c>
      <c r="H36" s="16">
        <f t="shared" si="4"/>
        <v>0</v>
      </c>
      <c r="I36" s="16">
        <f t="shared" si="4"/>
        <v>0</v>
      </c>
      <c r="J36" s="16">
        <f t="shared" si="4"/>
        <v>0</v>
      </c>
      <c r="K36" s="16">
        <f t="shared" si="4"/>
        <v>0</v>
      </c>
      <c r="M36" s="22">
        <v>2012000</v>
      </c>
      <c r="N36" s="23">
        <v>2016000</v>
      </c>
      <c r="O36" s="25">
        <v>1328400</v>
      </c>
    </row>
    <row r="37" spans="2:15" ht="15" customHeight="1">
      <c r="B37" s="16">
        <f t="shared" ref="B37:B100" si="5">IF(AND($M37&lt;=B$4,B$4&lt;$N37),$O37,0)</f>
        <v>0</v>
      </c>
      <c r="C37" s="16">
        <f t="shared" si="4"/>
        <v>0</v>
      </c>
      <c r="D37" s="16">
        <f t="shared" si="4"/>
        <v>0</v>
      </c>
      <c r="E37" s="16">
        <f t="shared" si="4"/>
        <v>0</v>
      </c>
      <c r="F37" s="16">
        <f t="shared" si="4"/>
        <v>0</v>
      </c>
      <c r="G37" s="16">
        <f t="shared" si="4"/>
        <v>0</v>
      </c>
      <c r="H37" s="16">
        <f t="shared" si="4"/>
        <v>0</v>
      </c>
      <c r="I37" s="16">
        <f t="shared" si="4"/>
        <v>0</v>
      </c>
      <c r="J37" s="16">
        <f t="shared" si="4"/>
        <v>0</v>
      </c>
      <c r="K37" s="16">
        <f t="shared" si="4"/>
        <v>0</v>
      </c>
      <c r="M37" s="22">
        <v>2016000</v>
      </c>
      <c r="N37" s="23">
        <v>2020000</v>
      </c>
      <c r="O37" s="25">
        <v>1331200</v>
      </c>
    </row>
    <row r="38" spans="2:15" ht="15" customHeight="1">
      <c r="B38" s="16">
        <f t="shared" si="5"/>
        <v>0</v>
      </c>
      <c r="C38" s="16">
        <f t="shared" si="4"/>
        <v>0</v>
      </c>
      <c r="D38" s="16">
        <f t="shared" si="4"/>
        <v>0</v>
      </c>
      <c r="E38" s="16">
        <f t="shared" si="4"/>
        <v>0</v>
      </c>
      <c r="F38" s="16">
        <f t="shared" si="4"/>
        <v>0</v>
      </c>
      <c r="G38" s="16">
        <f t="shared" si="4"/>
        <v>0</v>
      </c>
      <c r="H38" s="16">
        <f t="shared" si="4"/>
        <v>0</v>
      </c>
      <c r="I38" s="16">
        <f t="shared" si="4"/>
        <v>0</v>
      </c>
      <c r="J38" s="16">
        <f t="shared" si="4"/>
        <v>0</v>
      </c>
      <c r="K38" s="16">
        <f t="shared" si="4"/>
        <v>0</v>
      </c>
      <c r="M38" s="22">
        <v>2020000</v>
      </c>
      <c r="N38" s="23">
        <v>2024000</v>
      </c>
      <c r="O38" s="25">
        <v>1334000</v>
      </c>
    </row>
    <row r="39" spans="2:15" ht="15" customHeight="1">
      <c r="B39" s="16">
        <f t="shared" si="5"/>
        <v>0</v>
      </c>
      <c r="C39" s="16">
        <f t="shared" si="4"/>
        <v>0</v>
      </c>
      <c r="D39" s="16">
        <f t="shared" si="4"/>
        <v>0</v>
      </c>
      <c r="E39" s="16">
        <f t="shared" si="4"/>
        <v>0</v>
      </c>
      <c r="F39" s="16">
        <f t="shared" si="4"/>
        <v>0</v>
      </c>
      <c r="G39" s="16">
        <f t="shared" si="4"/>
        <v>0</v>
      </c>
      <c r="H39" s="16">
        <f t="shared" si="4"/>
        <v>0</v>
      </c>
      <c r="I39" s="16">
        <f t="shared" si="4"/>
        <v>0</v>
      </c>
      <c r="J39" s="16">
        <f t="shared" si="4"/>
        <v>0</v>
      </c>
      <c r="K39" s="16">
        <f t="shared" si="4"/>
        <v>0</v>
      </c>
      <c r="M39" s="22">
        <v>2024000</v>
      </c>
      <c r="N39" s="23">
        <v>2028000</v>
      </c>
      <c r="O39" s="25">
        <v>1336800</v>
      </c>
    </row>
    <row r="40" spans="2:15" ht="15" customHeight="1">
      <c r="B40" s="16">
        <f t="shared" si="5"/>
        <v>0</v>
      </c>
      <c r="C40" s="16">
        <f t="shared" ref="C40:K49" si="6">IF(AND($M40&lt;=C$4,C$4&lt;$N40),$O40,0)</f>
        <v>0</v>
      </c>
      <c r="D40" s="16">
        <f t="shared" si="6"/>
        <v>0</v>
      </c>
      <c r="E40" s="16">
        <f t="shared" si="6"/>
        <v>0</v>
      </c>
      <c r="F40" s="16">
        <f t="shared" si="6"/>
        <v>0</v>
      </c>
      <c r="G40" s="16">
        <f t="shared" si="6"/>
        <v>0</v>
      </c>
      <c r="H40" s="16">
        <f t="shared" si="6"/>
        <v>0</v>
      </c>
      <c r="I40" s="16">
        <f t="shared" si="6"/>
        <v>0</v>
      </c>
      <c r="J40" s="16">
        <f t="shared" si="6"/>
        <v>0</v>
      </c>
      <c r="K40" s="16">
        <f t="shared" si="6"/>
        <v>0</v>
      </c>
      <c r="M40" s="22">
        <v>2028000</v>
      </c>
      <c r="N40" s="23">
        <v>2032000</v>
      </c>
      <c r="O40" s="25">
        <v>1339600</v>
      </c>
    </row>
    <row r="41" spans="2:15" ht="15" customHeight="1">
      <c r="B41" s="16">
        <f t="shared" si="5"/>
        <v>0</v>
      </c>
      <c r="C41" s="16">
        <f t="shared" si="6"/>
        <v>0</v>
      </c>
      <c r="D41" s="16">
        <f t="shared" si="6"/>
        <v>0</v>
      </c>
      <c r="E41" s="16">
        <f t="shared" si="6"/>
        <v>0</v>
      </c>
      <c r="F41" s="16">
        <f t="shared" si="6"/>
        <v>0</v>
      </c>
      <c r="G41" s="16">
        <f t="shared" si="6"/>
        <v>0</v>
      </c>
      <c r="H41" s="16">
        <f t="shared" si="6"/>
        <v>0</v>
      </c>
      <c r="I41" s="16">
        <f t="shared" si="6"/>
        <v>0</v>
      </c>
      <c r="J41" s="16">
        <f t="shared" si="6"/>
        <v>0</v>
      </c>
      <c r="K41" s="16">
        <f t="shared" si="6"/>
        <v>0</v>
      </c>
      <c r="M41" s="22">
        <v>2032000</v>
      </c>
      <c r="N41" s="23">
        <v>2036000</v>
      </c>
      <c r="O41" s="25">
        <v>1342400</v>
      </c>
    </row>
    <row r="42" spans="2:15" ht="15" customHeight="1">
      <c r="B42" s="16">
        <f t="shared" si="5"/>
        <v>0</v>
      </c>
      <c r="C42" s="16">
        <f t="shared" si="6"/>
        <v>0</v>
      </c>
      <c r="D42" s="16">
        <f t="shared" si="6"/>
        <v>0</v>
      </c>
      <c r="E42" s="16">
        <f t="shared" si="6"/>
        <v>0</v>
      </c>
      <c r="F42" s="16">
        <f t="shared" si="6"/>
        <v>0</v>
      </c>
      <c r="G42" s="16">
        <f t="shared" si="6"/>
        <v>0</v>
      </c>
      <c r="H42" s="16">
        <f t="shared" si="6"/>
        <v>0</v>
      </c>
      <c r="I42" s="16">
        <f t="shared" si="6"/>
        <v>0</v>
      </c>
      <c r="J42" s="16">
        <f t="shared" si="6"/>
        <v>0</v>
      </c>
      <c r="K42" s="16">
        <f t="shared" si="6"/>
        <v>0</v>
      </c>
      <c r="M42" s="22">
        <v>2036000</v>
      </c>
      <c r="N42" s="23">
        <v>2040000</v>
      </c>
      <c r="O42" s="25">
        <v>1345200</v>
      </c>
    </row>
    <row r="43" spans="2:15" ht="15" customHeight="1">
      <c r="B43" s="16">
        <f t="shared" si="5"/>
        <v>0</v>
      </c>
      <c r="C43" s="16">
        <f t="shared" si="6"/>
        <v>0</v>
      </c>
      <c r="D43" s="16">
        <f t="shared" si="6"/>
        <v>0</v>
      </c>
      <c r="E43" s="16">
        <f t="shared" si="6"/>
        <v>0</v>
      </c>
      <c r="F43" s="16">
        <f t="shared" si="6"/>
        <v>0</v>
      </c>
      <c r="G43" s="16">
        <f t="shared" si="6"/>
        <v>0</v>
      </c>
      <c r="H43" s="16">
        <f t="shared" si="6"/>
        <v>0</v>
      </c>
      <c r="I43" s="16">
        <f t="shared" si="6"/>
        <v>0</v>
      </c>
      <c r="J43" s="16">
        <f t="shared" si="6"/>
        <v>0</v>
      </c>
      <c r="K43" s="16">
        <f t="shared" si="6"/>
        <v>0</v>
      </c>
      <c r="M43" s="22">
        <v>2040000</v>
      </c>
      <c r="N43" s="23">
        <v>2044000</v>
      </c>
      <c r="O43" s="25">
        <v>1348000</v>
      </c>
    </row>
    <row r="44" spans="2:15" ht="15" customHeight="1">
      <c r="B44" s="16">
        <f t="shared" si="5"/>
        <v>0</v>
      </c>
      <c r="C44" s="16">
        <f t="shared" si="6"/>
        <v>0</v>
      </c>
      <c r="D44" s="16">
        <f t="shared" si="6"/>
        <v>0</v>
      </c>
      <c r="E44" s="16">
        <f t="shared" si="6"/>
        <v>0</v>
      </c>
      <c r="F44" s="16">
        <f t="shared" si="6"/>
        <v>0</v>
      </c>
      <c r="G44" s="16">
        <f t="shared" si="6"/>
        <v>0</v>
      </c>
      <c r="H44" s="16">
        <f t="shared" si="6"/>
        <v>0</v>
      </c>
      <c r="I44" s="16">
        <f t="shared" si="6"/>
        <v>0</v>
      </c>
      <c r="J44" s="16">
        <f t="shared" si="6"/>
        <v>0</v>
      </c>
      <c r="K44" s="16">
        <f t="shared" si="6"/>
        <v>0</v>
      </c>
      <c r="M44" s="22">
        <v>2044000</v>
      </c>
      <c r="N44" s="23">
        <v>2048000</v>
      </c>
      <c r="O44" s="25">
        <v>1350800</v>
      </c>
    </row>
    <row r="45" spans="2:15" ht="15" customHeight="1">
      <c r="B45" s="16">
        <f t="shared" si="5"/>
        <v>0</v>
      </c>
      <c r="C45" s="16">
        <f t="shared" si="6"/>
        <v>0</v>
      </c>
      <c r="D45" s="16">
        <f t="shared" si="6"/>
        <v>0</v>
      </c>
      <c r="E45" s="16">
        <f t="shared" si="6"/>
        <v>0</v>
      </c>
      <c r="F45" s="16">
        <f t="shared" si="6"/>
        <v>0</v>
      </c>
      <c r="G45" s="16">
        <f t="shared" si="6"/>
        <v>0</v>
      </c>
      <c r="H45" s="16">
        <f t="shared" si="6"/>
        <v>0</v>
      </c>
      <c r="I45" s="16">
        <f t="shared" si="6"/>
        <v>0</v>
      </c>
      <c r="J45" s="16">
        <f t="shared" si="6"/>
        <v>0</v>
      </c>
      <c r="K45" s="16">
        <f t="shared" si="6"/>
        <v>0</v>
      </c>
      <c r="M45" s="22">
        <v>2048000</v>
      </c>
      <c r="N45" s="23">
        <v>2052000</v>
      </c>
      <c r="O45" s="25">
        <v>1353600</v>
      </c>
    </row>
    <row r="46" spans="2:15" ht="15" customHeight="1">
      <c r="B46" s="16">
        <f t="shared" si="5"/>
        <v>0</v>
      </c>
      <c r="C46" s="16">
        <f t="shared" si="6"/>
        <v>0</v>
      </c>
      <c r="D46" s="16">
        <f t="shared" si="6"/>
        <v>0</v>
      </c>
      <c r="E46" s="16">
        <f t="shared" si="6"/>
        <v>0</v>
      </c>
      <c r="F46" s="16">
        <f t="shared" si="6"/>
        <v>0</v>
      </c>
      <c r="G46" s="16">
        <f t="shared" si="6"/>
        <v>0</v>
      </c>
      <c r="H46" s="16">
        <f t="shared" si="6"/>
        <v>0</v>
      </c>
      <c r="I46" s="16">
        <f t="shared" si="6"/>
        <v>0</v>
      </c>
      <c r="J46" s="16">
        <f t="shared" si="6"/>
        <v>0</v>
      </c>
      <c r="K46" s="16">
        <f t="shared" si="6"/>
        <v>0</v>
      </c>
      <c r="M46" s="22">
        <v>2052000</v>
      </c>
      <c r="N46" s="23">
        <v>2056000</v>
      </c>
      <c r="O46" s="25">
        <v>1356400</v>
      </c>
    </row>
    <row r="47" spans="2:15" ht="15" customHeight="1">
      <c r="B47" s="16">
        <f t="shared" si="5"/>
        <v>0</v>
      </c>
      <c r="C47" s="16">
        <f t="shared" si="6"/>
        <v>0</v>
      </c>
      <c r="D47" s="16">
        <f t="shared" si="6"/>
        <v>0</v>
      </c>
      <c r="E47" s="16">
        <f t="shared" si="6"/>
        <v>0</v>
      </c>
      <c r="F47" s="16">
        <f t="shared" si="6"/>
        <v>0</v>
      </c>
      <c r="G47" s="16">
        <f t="shared" si="6"/>
        <v>0</v>
      </c>
      <c r="H47" s="16">
        <f t="shared" si="6"/>
        <v>0</v>
      </c>
      <c r="I47" s="16">
        <f t="shared" si="6"/>
        <v>0</v>
      </c>
      <c r="J47" s="16">
        <f t="shared" si="6"/>
        <v>0</v>
      </c>
      <c r="K47" s="16">
        <f t="shared" si="6"/>
        <v>0</v>
      </c>
      <c r="M47" s="22">
        <v>2056000</v>
      </c>
      <c r="N47" s="23">
        <v>2060000</v>
      </c>
      <c r="O47" s="25">
        <v>1359200</v>
      </c>
    </row>
    <row r="48" spans="2:15" ht="15" customHeight="1">
      <c r="B48" s="16">
        <f t="shared" si="5"/>
        <v>0</v>
      </c>
      <c r="C48" s="16">
        <f t="shared" si="6"/>
        <v>0</v>
      </c>
      <c r="D48" s="16">
        <f t="shared" si="6"/>
        <v>0</v>
      </c>
      <c r="E48" s="16">
        <f t="shared" si="6"/>
        <v>0</v>
      </c>
      <c r="F48" s="16">
        <f t="shared" si="6"/>
        <v>0</v>
      </c>
      <c r="G48" s="16">
        <f t="shared" si="6"/>
        <v>0</v>
      </c>
      <c r="H48" s="16">
        <f t="shared" si="6"/>
        <v>0</v>
      </c>
      <c r="I48" s="16">
        <f t="shared" si="6"/>
        <v>0</v>
      </c>
      <c r="J48" s="16">
        <f t="shared" si="6"/>
        <v>0</v>
      </c>
      <c r="K48" s="16">
        <f t="shared" si="6"/>
        <v>0</v>
      </c>
      <c r="M48" s="22">
        <v>2060000</v>
      </c>
      <c r="N48" s="23">
        <v>2064000</v>
      </c>
      <c r="O48" s="25">
        <v>1362000</v>
      </c>
    </row>
    <row r="49" spans="2:15" ht="15" customHeight="1">
      <c r="B49" s="16">
        <f t="shared" si="5"/>
        <v>0</v>
      </c>
      <c r="C49" s="16">
        <f t="shared" si="6"/>
        <v>0</v>
      </c>
      <c r="D49" s="16">
        <f t="shared" si="6"/>
        <v>0</v>
      </c>
      <c r="E49" s="16">
        <f t="shared" si="6"/>
        <v>0</v>
      </c>
      <c r="F49" s="16">
        <f t="shared" si="6"/>
        <v>0</v>
      </c>
      <c r="G49" s="16">
        <f t="shared" si="6"/>
        <v>0</v>
      </c>
      <c r="H49" s="16">
        <f t="shared" si="6"/>
        <v>0</v>
      </c>
      <c r="I49" s="16">
        <f t="shared" si="6"/>
        <v>0</v>
      </c>
      <c r="J49" s="16">
        <f t="shared" si="6"/>
        <v>0</v>
      </c>
      <c r="K49" s="16">
        <f t="shared" si="6"/>
        <v>0</v>
      </c>
      <c r="M49" s="22">
        <v>2064000</v>
      </c>
      <c r="N49" s="23">
        <v>2068000</v>
      </c>
      <c r="O49" s="25">
        <v>1364800</v>
      </c>
    </row>
    <row r="50" spans="2:15" ht="15" customHeight="1">
      <c r="B50" s="16">
        <f t="shared" si="5"/>
        <v>0</v>
      </c>
      <c r="C50" s="16">
        <f t="shared" ref="C50:K59" si="7">IF(AND($M50&lt;=C$4,C$4&lt;$N50),$O50,0)</f>
        <v>0</v>
      </c>
      <c r="D50" s="16">
        <f t="shared" si="7"/>
        <v>0</v>
      </c>
      <c r="E50" s="16">
        <f t="shared" si="7"/>
        <v>0</v>
      </c>
      <c r="F50" s="16">
        <f t="shared" si="7"/>
        <v>0</v>
      </c>
      <c r="G50" s="16">
        <f t="shared" si="7"/>
        <v>0</v>
      </c>
      <c r="H50" s="16">
        <f t="shared" si="7"/>
        <v>0</v>
      </c>
      <c r="I50" s="16">
        <f t="shared" si="7"/>
        <v>0</v>
      </c>
      <c r="J50" s="16">
        <f t="shared" si="7"/>
        <v>0</v>
      </c>
      <c r="K50" s="16">
        <f t="shared" si="7"/>
        <v>0</v>
      </c>
      <c r="M50" s="22">
        <v>2068000</v>
      </c>
      <c r="N50" s="23">
        <v>2072000</v>
      </c>
      <c r="O50" s="25">
        <v>1367600</v>
      </c>
    </row>
    <row r="51" spans="2:15" ht="15" customHeight="1">
      <c r="B51" s="16">
        <f t="shared" si="5"/>
        <v>0</v>
      </c>
      <c r="C51" s="16">
        <f t="shared" si="7"/>
        <v>0</v>
      </c>
      <c r="D51" s="16">
        <f t="shared" si="7"/>
        <v>0</v>
      </c>
      <c r="E51" s="16">
        <f t="shared" si="7"/>
        <v>0</v>
      </c>
      <c r="F51" s="16">
        <f t="shared" si="7"/>
        <v>0</v>
      </c>
      <c r="G51" s="16">
        <f t="shared" si="7"/>
        <v>0</v>
      </c>
      <c r="H51" s="16">
        <f t="shared" si="7"/>
        <v>0</v>
      </c>
      <c r="I51" s="16">
        <f t="shared" si="7"/>
        <v>0</v>
      </c>
      <c r="J51" s="16">
        <f t="shared" si="7"/>
        <v>0</v>
      </c>
      <c r="K51" s="16">
        <f t="shared" si="7"/>
        <v>0</v>
      </c>
      <c r="M51" s="22">
        <v>2072000</v>
      </c>
      <c r="N51" s="23">
        <v>2076000</v>
      </c>
      <c r="O51" s="25">
        <v>1370400</v>
      </c>
    </row>
    <row r="52" spans="2:15" ht="15" customHeight="1">
      <c r="B52" s="16">
        <f t="shared" si="5"/>
        <v>0</v>
      </c>
      <c r="C52" s="16">
        <f t="shared" si="7"/>
        <v>0</v>
      </c>
      <c r="D52" s="16">
        <f t="shared" si="7"/>
        <v>0</v>
      </c>
      <c r="E52" s="16">
        <f t="shared" si="7"/>
        <v>0</v>
      </c>
      <c r="F52" s="16">
        <f t="shared" si="7"/>
        <v>0</v>
      </c>
      <c r="G52" s="16">
        <f t="shared" si="7"/>
        <v>0</v>
      </c>
      <c r="H52" s="16">
        <f t="shared" si="7"/>
        <v>0</v>
      </c>
      <c r="I52" s="16">
        <f t="shared" si="7"/>
        <v>0</v>
      </c>
      <c r="J52" s="16">
        <f t="shared" si="7"/>
        <v>0</v>
      </c>
      <c r="K52" s="16">
        <f t="shared" si="7"/>
        <v>0</v>
      </c>
      <c r="M52" s="22">
        <v>2076000</v>
      </c>
      <c r="N52" s="23">
        <v>2080000</v>
      </c>
      <c r="O52" s="25">
        <v>1373200</v>
      </c>
    </row>
    <row r="53" spans="2:15" ht="15" customHeight="1">
      <c r="B53" s="16">
        <f t="shared" si="5"/>
        <v>0</v>
      </c>
      <c r="C53" s="16">
        <f t="shared" si="7"/>
        <v>0</v>
      </c>
      <c r="D53" s="16">
        <f t="shared" si="7"/>
        <v>0</v>
      </c>
      <c r="E53" s="16">
        <f t="shared" si="7"/>
        <v>0</v>
      </c>
      <c r="F53" s="16">
        <f t="shared" si="7"/>
        <v>0</v>
      </c>
      <c r="G53" s="16">
        <f t="shared" si="7"/>
        <v>0</v>
      </c>
      <c r="H53" s="16">
        <f t="shared" si="7"/>
        <v>0</v>
      </c>
      <c r="I53" s="16">
        <f t="shared" si="7"/>
        <v>0</v>
      </c>
      <c r="J53" s="16">
        <f t="shared" si="7"/>
        <v>0</v>
      </c>
      <c r="K53" s="16">
        <f t="shared" si="7"/>
        <v>0</v>
      </c>
      <c r="M53" s="22">
        <v>2080000</v>
      </c>
      <c r="N53" s="23">
        <v>2084000</v>
      </c>
      <c r="O53" s="25">
        <v>1376000</v>
      </c>
    </row>
    <row r="54" spans="2:15" ht="15" customHeight="1">
      <c r="B54" s="16">
        <f t="shared" si="5"/>
        <v>0</v>
      </c>
      <c r="C54" s="16">
        <f t="shared" si="7"/>
        <v>0</v>
      </c>
      <c r="D54" s="16">
        <f t="shared" si="7"/>
        <v>0</v>
      </c>
      <c r="E54" s="16">
        <f t="shared" si="7"/>
        <v>0</v>
      </c>
      <c r="F54" s="16">
        <f t="shared" si="7"/>
        <v>0</v>
      </c>
      <c r="G54" s="16">
        <f t="shared" si="7"/>
        <v>0</v>
      </c>
      <c r="H54" s="16">
        <f t="shared" si="7"/>
        <v>0</v>
      </c>
      <c r="I54" s="16">
        <f t="shared" si="7"/>
        <v>0</v>
      </c>
      <c r="J54" s="16">
        <f t="shared" si="7"/>
        <v>0</v>
      </c>
      <c r="K54" s="16">
        <f t="shared" si="7"/>
        <v>0</v>
      </c>
      <c r="M54" s="22">
        <v>2084000</v>
      </c>
      <c r="N54" s="23">
        <v>2088000</v>
      </c>
      <c r="O54" s="25">
        <v>1378800</v>
      </c>
    </row>
    <row r="55" spans="2:15" ht="15" customHeight="1">
      <c r="B55" s="16">
        <f t="shared" si="5"/>
        <v>0</v>
      </c>
      <c r="C55" s="16">
        <f t="shared" si="7"/>
        <v>0</v>
      </c>
      <c r="D55" s="16">
        <f t="shared" si="7"/>
        <v>0</v>
      </c>
      <c r="E55" s="16">
        <f t="shared" si="7"/>
        <v>0</v>
      </c>
      <c r="F55" s="16">
        <f t="shared" si="7"/>
        <v>0</v>
      </c>
      <c r="G55" s="16">
        <f t="shared" si="7"/>
        <v>0</v>
      </c>
      <c r="H55" s="16">
        <f t="shared" si="7"/>
        <v>0</v>
      </c>
      <c r="I55" s="16">
        <f t="shared" si="7"/>
        <v>0</v>
      </c>
      <c r="J55" s="16">
        <f t="shared" si="7"/>
        <v>0</v>
      </c>
      <c r="K55" s="16">
        <f t="shared" si="7"/>
        <v>0</v>
      </c>
      <c r="M55" s="22">
        <v>2088000</v>
      </c>
      <c r="N55" s="23">
        <v>2092000</v>
      </c>
      <c r="O55" s="25">
        <v>1381600</v>
      </c>
    </row>
    <row r="56" spans="2:15" ht="15" customHeight="1">
      <c r="B56" s="16">
        <f t="shared" si="5"/>
        <v>0</v>
      </c>
      <c r="C56" s="16">
        <f t="shared" si="7"/>
        <v>0</v>
      </c>
      <c r="D56" s="16">
        <f t="shared" si="7"/>
        <v>0</v>
      </c>
      <c r="E56" s="16">
        <f t="shared" si="7"/>
        <v>0</v>
      </c>
      <c r="F56" s="16">
        <f t="shared" si="7"/>
        <v>0</v>
      </c>
      <c r="G56" s="16">
        <f t="shared" si="7"/>
        <v>0</v>
      </c>
      <c r="H56" s="16">
        <f t="shared" si="7"/>
        <v>0</v>
      </c>
      <c r="I56" s="16">
        <f t="shared" si="7"/>
        <v>0</v>
      </c>
      <c r="J56" s="16">
        <f t="shared" si="7"/>
        <v>0</v>
      </c>
      <c r="K56" s="16">
        <f t="shared" si="7"/>
        <v>0</v>
      </c>
      <c r="M56" s="22">
        <v>2092000</v>
      </c>
      <c r="N56" s="23">
        <v>2096000</v>
      </c>
      <c r="O56" s="25">
        <v>1384400</v>
      </c>
    </row>
    <row r="57" spans="2:15" ht="15" customHeight="1">
      <c r="B57" s="16">
        <f t="shared" si="5"/>
        <v>0</v>
      </c>
      <c r="C57" s="16">
        <f t="shared" si="7"/>
        <v>0</v>
      </c>
      <c r="D57" s="16">
        <f t="shared" si="7"/>
        <v>0</v>
      </c>
      <c r="E57" s="16">
        <f t="shared" si="7"/>
        <v>0</v>
      </c>
      <c r="F57" s="16">
        <f t="shared" si="7"/>
        <v>0</v>
      </c>
      <c r="G57" s="16">
        <f t="shared" si="7"/>
        <v>0</v>
      </c>
      <c r="H57" s="16">
        <f t="shared" si="7"/>
        <v>0</v>
      </c>
      <c r="I57" s="16">
        <f t="shared" si="7"/>
        <v>0</v>
      </c>
      <c r="J57" s="16">
        <f t="shared" si="7"/>
        <v>0</v>
      </c>
      <c r="K57" s="16">
        <f t="shared" si="7"/>
        <v>0</v>
      </c>
      <c r="M57" s="22">
        <v>2096000</v>
      </c>
      <c r="N57" s="23">
        <v>2100000</v>
      </c>
      <c r="O57" s="25">
        <v>1387200</v>
      </c>
    </row>
    <row r="58" spans="2:15" ht="15" customHeight="1">
      <c r="B58" s="16">
        <f t="shared" si="5"/>
        <v>0</v>
      </c>
      <c r="C58" s="16">
        <f t="shared" si="7"/>
        <v>0</v>
      </c>
      <c r="D58" s="16">
        <f t="shared" si="7"/>
        <v>0</v>
      </c>
      <c r="E58" s="16">
        <f t="shared" si="7"/>
        <v>0</v>
      </c>
      <c r="F58" s="16">
        <f t="shared" si="7"/>
        <v>0</v>
      </c>
      <c r="G58" s="16">
        <f t="shared" si="7"/>
        <v>0</v>
      </c>
      <c r="H58" s="16">
        <f t="shared" si="7"/>
        <v>0</v>
      </c>
      <c r="I58" s="16">
        <f t="shared" si="7"/>
        <v>0</v>
      </c>
      <c r="J58" s="16">
        <f t="shared" si="7"/>
        <v>0</v>
      </c>
      <c r="K58" s="16">
        <f t="shared" si="7"/>
        <v>0</v>
      </c>
      <c r="M58" s="22">
        <v>2100000</v>
      </c>
      <c r="N58" s="23">
        <v>2104000</v>
      </c>
      <c r="O58" s="25">
        <v>1390000</v>
      </c>
    </row>
    <row r="59" spans="2:15" ht="15" customHeight="1">
      <c r="B59" s="16">
        <f t="shared" si="5"/>
        <v>0</v>
      </c>
      <c r="C59" s="16">
        <f t="shared" si="7"/>
        <v>0</v>
      </c>
      <c r="D59" s="16">
        <f t="shared" si="7"/>
        <v>0</v>
      </c>
      <c r="E59" s="16">
        <f t="shared" si="7"/>
        <v>0</v>
      </c>
      <c r="F59" s="16">
        <f t="shared" si="7"/>
        <v>0</v>
      </c>
      <c r="G59" s="16">
        <f t="shared" si="7"/>
        <v>0</v>
      </c>
      <c r="H59" s="16">
        <f t="shared" si="7"/>
        <v>0</v>
      </c>
      <c r="I59" s="16">
        <f t="shared" si="7"/>
        <v>0</v>
      </c>
      <c r="J59" s="16">
        <f t="shared" si="7"/>
        <v>0</v>
      </c>
      <c r="K59" s="16">
        <f t="shared" si="7"/>
        <v>0</v>
      </c>
      <c r="M59" s="22">
        <v>2104000</v>
      </c>
      <c r="N59" s="23">
        <v>2108000</v>
      </c>
      <c r="O59" s="25">
        <v>1392800</v>
      </c>
    </row>
    <row r="60" spans="2:15" ht="15" customHeight="1">
      <c r="B60" s="16">
        <f t="shared" si="5"/>
        <v>0</v>
      </c>
      <c r="C60" s="16">
        <f t="shared" ref="C60:K69" si="8">IF(AND($M60&lt;=C$4,C$4&lt;$N60),$O60,0)</f>
        <v>0</v>
      </c>
      <c r="D60" s="16">
        <f t="shared" si="8"/>
        <v>0</v>
      </c>
      <c r="E60" s="16">
        <f t="shared" si="8"/>
        <v>0</v>
      </c>
      <c r="F60" s="16">
        <f t="shared" si="8"/>
        <v>0</v>
      </c>
      <c r="G60" s="16">
        <f t="shared" si="8"/>
        <v>0</v>
      </c>
      <c r="H60" s="16">
        <f t="shared" si="8"/>
        <v>0</v>
      </c>
      <c r="I60" s="16">
        <f t="shared" si="8"/>
        <v>0</v>
      </c>
      <c r="J60" s="16">
        <f t="shared" si="8"/>
        <v>0</v>
      </c>
      <c r="K60" s="16">
        <f t="shared" si="8"/>
        <v>0</v>
      </c>
      <c r="M60" s="22">
        <v>2108000</v>
      </c>
      <c r="N60" s="23">
        <v>2112000</v>
      </c>
      <c r="O60" s="25">
        <v>1395600</v>
      </c>
    </row>
    <row r="61" spans="2:15" ht="15" customHeight="1">
      <c r="B61" s="16">
        <f t="shared" si="5"/>
        <v>0</v>
      </c>
      <c r="C61" s="16">
        <f t="shared" si="8"/>
        <v>0</v>
      </c>
      <c r="D61" s="16">
        <f t="shared" si="8"/>
        <v>0</v>
      </c>
      <c r="E61" s="16">
        <f t="shared" si="8"/>
        <v>0</v>
      </c>
      <c r="F61" s="16">
        <f t="shared" si="8"/>
        <v>0</v>
      </c>
      <c r="G61" s="16">
        <f t="shared" si="8"/>
        <v>0</v>
      </c>
      <c r="H61" s="16">
        <f t="shared" si="8"/>
        <v>0</v>
      </c>
      <c r="I61" s="16">
        <f t="shared" si="8"/>
        <v>0</v>
      </c>
      <c r="J61" s="16">
        <f t="shared" si="8"/>
        <v>0</v>
      </c>
      <c r="K61" s="16">
        <f t="shared" si="8"/>
        <v>0</v>
      </c>
      <c r="M61" s="22">
        <v>2112000</v>
      </c>
      <c r="N61" s="23">
        <v>2116000</v>
      </c>
      <c r="O61" s="25">
        <v>1398400</v>
      </c>
    </row>
    <row r="62" spans="2:15" ht="15" customHeight="1">
      <c r="B62" s="16">
        <f t="shared" si="5"/>
        <v>0</v>
      </c>
      <c r="C62" s="16">
        <f t="shared" si="8"/>
        <v>0</v>
      </c>
      <c r="D62" s="16">
        <f t="shared" si="8"/>
        <v>0</v>
      </c>
      <c r="E62" s="16">
        <f t="shared" si="8"/>
        <v>0</v>
      </c>
      <c r="F62" s="16">
        <f t="shared" si="8"/>
        <v>0</v>
      </c>
      <c r="G62" s="16">
        <f t="shared" si="8"/>
        <v>0</v>
      </c>
      <c r="H62" s="16">
        <f t="shared" si="8"/>
        <v>0</v>
      </c>
      <c r="I62" s="16">
        <f t="shared" si="8"/>
        <v>0</v>
      </c>
      <c r="J62" s="16">
        <f t="shared" si="8"/>
        <v>0</v>
      </c>
      <c r="K62" s="16">
        <f t="shared" si="8"/>
        <v>0</v>
      </c>
      <c r="M62" s="22">
        <v>2116000</v>
      </c>
      <c r="N62" s="23">
        <v>2120000</v>
      </c>
      <c r="O62" s="25">
        <v>1401200</v>
      </c>
    </row>
    <row r="63" spans="2:15" ht="15" customHeight="1">
      <c r="B63" s="16">
        <f t="shared" si="5"/>
        <v>0</v>
      </c>
      <c r="C63" s="16">
        <f t="shared" si="8"/>
        <v>0</v>
      </c>
      <c r="D63" s="16">
        <f t="shared" si="8"/>
        <v>0</v>
      </c>
      <c r="E63" s="16">
        <f t="shared" si="8"/>
        <v>0</v>
      </c>
      <c r="F63" s="16">
        <f t="shared" si="8"/>
        <v>0</v>
      </c>
      <c r="G63" s="16">
        <f t="shared" si="8"/>
        <v>0</v>
      </c>
      <c r="H63" s="16">
        <f t="shared" si="8"/>
        <v>0</v>
      </c>
      <c r="I63" s="16">
        <f t="shared" si="8"/>
        <v>0</v>
      </c>
      <c r="J63" s="16">
        <f t="shared" si="8"/>
        <v>0</v>
      </c>
      <c r="K63" s="16">
        <f t="shared" si="8"/>
        <v>0</v>
      </c>
      <c r="M63" s="22">
        <v>2120000</v>
      </c>
      <c r="N63" s="23">
        <v>2124000</v>
      </c>
      <c r="O63" s="25">
        <v>1404000</v>
      </c>
    </row>
    <row r="64" spans="2:15" ht="15" customHeight="1">
      <c r="B64" s="16">
        <f t="shared" si="5"/>
        <v>0</v>
      </c>
      <c r="C64" s="16">
        <f t="shared" si="8"/>
        <v>0</v>
      </c>
      <c r="D64" s="16">
        <f t="shared" si="8"/>
        <v>0</v>
      </c>
      <c r="E64" s="16">
        <f t="shared" si="8"/>
        <v>0</v>
      </c>
      <c r="F64" s="16">
        <f t="shared" si="8"/>
        <v>0</v>
      </c>
      <c r="G64" s="16">
        <f t="shared" si="8"/>
        <v>0</v>
      </c>
      <c r="H64" s="16">
        <f t="shared" si="8"/>
        <v>0</v>
      </c>
      <c r="I64" s="16">
        <f t="shared" si="8"/>
        <v>0</v>
      </c>
      <c r="J64" s="16">
        <f t="shared" si="8"/>
        <v>0</v>
      </c>
      <c r="K64" s="16">
        <f t="shared" si="8"/>
        <v>0</v>
      </c>
      <c r="M64" s="22">
        <v>2124000</v>
      </c>
      <c r="N64" s="23">
        <v>2128000</v>
      </c>
      <c r="O64" s="25">
        <v>1406800</v>
      </c>
    </row>
    <row r="65" spans="2:15" ht="15" customHeight="1">
      <c r="B65" s="16">
        <f t="shared" si="5"/>
        <v>0</v>
      </c>
      <c r="C65" s="16">
        <f t="shared" si="8"/>
        <v>0</v>
      </c>
      <c r="D65" s="16">
        <f t="shared" si="8"/>
        <v>0</v>
      </c>
      <c r="E65" s="16">
        <f t="shared" si="8"/>
        <v>0</v>
      </c>
      <c r="F65" s="16">
        <f t="shared" si="8"/>
        <v>0</v>
      </c>
      <c r="G65" s="16">
        <f t="shared" si="8"/>
        <v>0</v>
      </c>
      <c r="H65" s="16">
        <f t="shared" si="8"/>
        <v>0</v>
      </c>
      <c r="I65" s="16">
        <f t="shared" si="8"/>
        <v>0</v>
      </c>
      <c r="J65" s="16">
        <f t="shared" si="8"/>
        <v>0</v>
      </c>
      <c r="K65" s="16">
        <f t="shared" si="8"/>
        <v>0</v>
      </c>
      <c r="M65" s="22">
        <v>2128000</v>
      </c>
      <c r="N65" s="23">
        <v>2132000</v>
      </c>
      <c r="O65" s="25">
        <v>1409600</v>
      </c>
    </row>
    <row r="66" spans="2:15" ht="15" customHeight="1">
      <c r="B66" s="16">
        <f t="shared" si="5"/>
        <v>0</v>
      </c>
      <c r="C66" s="16">
        <f t="shared" si="8"/>
        <v>0</v>
      </c>
      <c r="D66" s="16">
        <f t="shared" si="8"/>
        <v>0</v>
      </c>
      <c r="E66" s="16">
        <f t="shared" si="8"/>
        <v>0</v>
      </c>
      <c r="F66" s="16">
        <f t="shared" si="8"/>
        <v>0</v>
      </c>
      <c r="G66" s="16">
        <f t="shared" si="8"/>
        <v>0</v>
      </c>
      <c r="H66" s="16">
        <f t="shared" si="8"/>
        <v>0</v>
      </c>
      <c r="I66" s="16">
        <f t="shared" si="8"/>
        <v>0</v>
      </c>
      <c r="J66" s="16">
        <f t="shared" si="8"/>
        <v>0</v>
      </c>
      <c r="K66" s="16">
        <f t="shared" si="8"/>
        <v>0</v>
      </c>
      <c r="M66" s="22">
        <v>2132000</v>
      </c>
      <c r="N66" s="23">
        <v>2136000</v>
      </c>
      <c r="O66" s="25">
        <v>1412400</v>
      </c>
    </row>
    <row r="67" spans="2:15" ht="15" customHeight="1">
      <c r="B67" s="16">
        <f t="shared" si="5"/>
        <v>0</v>
      </c>
      <c r="C67" s="16">
        <f t="shared" si="8"/>
        <v>0</v>
      </c>
      <c r="D67" s="16">
        <f t="shared" si="8"/>
        <v>0</v>
      </c>
      <c r="E67" s="16">
        <f t="shared" si="8"/>
        <v>0</v>
      </c>
      <c r="F67" s="16">
        <f t="shared" si="8"/>
        <v>0</v>
      </c>
      <c r="G67" s="16">
        <f t="shared" si="8"/>
        <v>0</v>
      </c>
      <c r="H67" s="16">
        <f t="shared" si="8"/>
        <v>0</v>
      </c>
      <c r="I67" s="16">
        <f t="shared" si="8"/>
        <v>0</v>
      </c>
      <c r="J67" s="16">
        <f t="shared" si="8"/>
        <v>0</v>
      </c>
      <c r="K67" s="16">
        <f t="shared" si="8"/>
        <v>0</v>
      </c>
      <c r="M67" s="22">
        <v>2136000</v>
      </c>
      <c r="N67" s="23">
        <v>2140000</v>
      </c>
      <c r="O67" s="25">
        <v>1415200</v>
      </c>
    </row>
    <row r="68" spans="2:15" ht="15" customHeight="1">
      <c r="B68" s="16">
        <f t="shared" si="5"/>
        <v>0</v>
      </c>
      <c r="C68" s="16">
        <f t="shared" si="8"/>
        <v>0</v>
      </c>
      <c r="D68" s="16">
        <f t="shared" si="8"/>
        <v>0</v>
      </c>
      <c r="E68" s="16">
        <f t="shared" si="8"/>
        <v>0</v>
      </c>
      <c r="F68" s="16">
        <f t="shared" si="8"/>
        <v>0</v>
      </c>
      <c r="G68" s="16">
        <f t="shared" si="8"/>
        <v>0</v>
      </c>
      <c r="H68" s="16">
        <f t="shared" si="8"/>
        <v>0</v>
      </c>
      <c r="I68" s="16">
        <f t="shared" si="8"/>
        <v>0</v>
      </c>
      <c r="J68" s="16">
        <f t="shared" si="8"/>
        <v>0</v>
      </c>
      <c r="K68" s="16">
        <f t="shared" si="8"/>
        <v>0</v>
      </c>
      <c r="M68" s="22">
        <v>2140000</v>
      </c>
      <c r="N68" s="23">
        <v>2144000</v>
      </c>
      <c r="O68" s="25">
        <v>1418000</v>
      </c>
    </row>
    <row r="69" spans="2:15" ht="15" customHeight="1">
      <c r="B69" s="16">
        <f t="shared" si="5"/>
        <v>0</v>
      </c>
      <c r="C69" s="16">
        <f t="shared" si="8"/>
        <v>0</v>
      </c>
      <c r="D69" s="16">
        <f t="shared" si="8"/>
        <v>0</v>
      </c>
      <c r="E69" s="16">
        <f t="shared" si="8"/>
        <v>0</v>
      </c>
      <c r="F69" s="16">
        <f t="shared" si="8"/>
        <v>0</v>
      </c>
      <c r="G69" s="16">
        <f t="shared" si="8"/>
        <v>0</v>
      </c>
      <c r="H69" s="16">
        <f t="shared" si="8"/>
        <v>0</v>
      </c>
      <c r="I69" s="16">
        <f t="shared" si="8"/>
        <v>0</v>
      </c>
      <c r="J69" s="16">
        <f t="shared" si="8"/>
        <v>0</v>
      </c>
      <c r="K69" s="16">
        <f t="shared" si="8"/>
        <v>0</v>
      </c>
      <c r="M69" s="22">
        <v>2144000</v>
      </c>
      <c r="N69" s="23">
        <v>2148000</v>
      </c>
      <c r="O69" s="25">
        <v>1420800</v>
      </c>
    </row>
    <row r="70" spans="2:15" ht="15" customHeight="1">
      <c r="B70" s="16">
        <f t="shared" si="5"/>
        <v>0</v>
      </c>
      <c r="C70" s="16">
        <f t="shared" ref="C70:K79" si="9">IF(AND($M70&lt;=C$4,C$4&lt;$N70),$O70,0)</f>
        <v>0</v>
      </c>
      <c r="D70" s="16">
        <f t="shared" si="9"/>
        <v>0</v>
      </c>
      <c r="E70" s="16">
        <f t="shared" si="9"/>
        <v>0</v>
      </c>
      <c r="F70" s="16">
        <f t="shared" si="9"/>
        <v>0</v>
      </c>
      <c r="G70" s="16">
        <f t="shared" si="9"/>
        <v>0</v>
      </c>
      <c r="H70" s="16">
        <f t="shared" si="9"/>
        <v>0</v>
      </c>
      <c r="I70" s="16">
        <f t="shared" si="9"/>
        <v>0</v>
      </c>
      <c r="J70" s="16">
        <f t="shared" si="9"/>
        <v>0</v>
      </c>
      <c r="K70" s="16">
        <f t="shared" si="9"/>
        <v>0</v>
      </c>
      <c r="M70" s="22">
        <v>2148000</v>
      </c>
      <c r="N70" s="23">
        <v>2152000</v>
      </c>
      <c r="O70" s="25">
        <v>1423600</v>
      </c>
    </row>
    <row r="71" spans="2:15" ht="15" customHeight="1">
      <c r="B71" s="16">
        <f t="shared" si="5"/>
        <v>0</v>
      </c>
      <c r="C71" s="16">
        <f t="shared" si="9"/>
        <v>0</v>
      </c>
      <c r="D71" s="16">
        <f t="shared" si="9"/>
        <v>0</v>
      </c>
      <c r="E71" s="16">
        <f t="shared" si="9"/>
        <v>0</v>
      </c>
      <c r="F71" s="16">
        <f t="shared" si="9"/>
        <v>0</v>
      </c>
      <c r="G71" s="16">
        <f t="shared" si="9"/>
        <v>0</v>
      </c>
      <c r="H71" s="16">
        <f t="shared" si="9"/>
        <v>0</v>
      </c>
      <c r="I71" s="16">
        <f t="shared" si="9"/>
        <v>0</v>
      </c>
      <c r="J71" s="16">
        <f t="shared" si="9"/>
        <v>0</v>
      </c>
      <c r="K71" s="16">
        <f t="shared" si="9"/>
        <v>0</v>
      </c>
      <c r="M71" s="22">
        <v>2152000</v>
      </c>
      <c r="N71" s="23">
        <v>2156000</v>
      </c>
      <c r="O71" s="25">
        <v>1426400</v>
      </c>
    </row>
    <row r="72" spans="2:15" ht="15" customHeight="1">
      <c r="B72" s="16">
        <f t="shared" si="5"/>
        <v>0</v>
      </c>
      <c r="C72" s="16">
        <f t="shared" si="9"/>
        <v>0</v>
      </c>
      <c r="D72" s="16">
        <f t="shared" si="9"/>
        <v>0</v>
      </c>
      <c r="E72" s="16">
        <f t="shared" si="9"/>
        <v>0</v>
      </c>
      <c r="F72" s="16">
        <f t="shared" si="9"/>
        <v>0</v>
      </c>
      <c r="G72" s="16">
        <f t="shared" si="9"/>
        <v>0</v>
      </c>
      <c r="H72" s="16">
        <f t="shared" si="9"/>
        <v>0</v>
      </c>
      <c r="I72" s="16">
        <f t="shared" si="9"/>
        <v>0</v>
      </c>
      <c r="J72" s="16">
        <f t="shared" si="9"/>
        <v>0</v>
      </c>
      <c r="K72" s="16">
        <f t="shared" si="9"/>
        <v>0</v>
      </c>
      <c r="M72" s="22">
        <v>2156000</v>
      </c>
      <c r="N72" s="23">
        <v>2160000</v>
      </c>
      <c r="O72" s="25">
        <v>1429200</v>
      </c>
    </row>
    <row r="73" spans="2:15" ht="15" customHeight="1">
      <c r="B73" s="16">
        <f t="shared" si="5"/>
        <v>0</v>
      </c>
      <c r="C73" s="16">
        <f t="shared" si="9"/>
        <v>0</v>
      </c>
      <c r="D73" s="16">
        <f t="shared" si="9"/>
        <v>0</v>
      </c>
      <c r="E73" s="16">
        <f t="shared" si="9"/>
        <v>0</v>
      </c>
      <c r="F73" s="16">
        <f t="shared" si="9"/>
        <v>0</v>
      </c>
      <c r="G73" s="16">
        <f t="shared" si="9"/>
        <v>0</v>
      </c>
      <c r="H73" s="16">
        <f t="shared" si="9"/>
        <v>0</v>
      </c>
      <c r="I73" s="16">
        <f t="shared" si="9"/>
        <v>0</v>
      </c>
      <c r="J73" s="16">
        <f t="shared" si="9"/>
        <v>0</v>
      </c>
      <c r="K73" s="16">
        <f t="shared" si="9"/>
        <v>0</v>
      </c>
      <c r="M73" s="22">
        <v>2160000</v>
      </c>
      <c r="N73" s="23">
        <v>2164000</v>
      </c>
      <c r="O73" s="25">
        <v>1432000</v>
      </c>
    </row>
    <row r="74" spans="2:15" ht="15" customHeight="1">
      <c r="B74" s="16">
        <f t="shared" si="5"/>
        <v>0</v>
      </c>
      <c r="C74" s="16">
        <f t="shared" si="9"/>
        <v>0</v>
      </c>
      <c r="D74" s="16">
        <f t="shared" si="9"/>
        <v>0</v>
      </c>
      <c r="E74" s="16">
        <f t="shared" si="9"/>
        <v>0</v>
      </c>
      <c r="F74" s="16">
        <f t="shared" si="9"/>
        <v>0</v>
      </c>
      <c r="G74" s="16">
        <f t="shared" si="9"/>
        <v>0</v>
      </c>
      <c r="H74" s="16">
        <f t="shared" si="9"/>
        <v>0</v>
      </c>
      <c r="I74" s="16">
        <f t="shared" si="9"/>
        <v>0</v>
      </c>
      <c r="J74" s="16">
        <f t="shared" si="9"/>
        <v>0</v>
      </c>
      <c r="K74" s="16">
        <f t="shared" si="9"/>
        <v>0</v>
      </c>
      <c r="M74" s="22">
        <v>2164000</v>
      </c>
      <c r="N74" s="23">
        <v>2168000</v>
      </c>
      <c r="O74" s="25">
        <v>1434800</v>
      </c>
    </row>
    <row r="75" spans="2:15" ht="15" customHeight="1">
      <c r="B75" s="16">
        <f t="shared" si="5"/>
        <v>0</v>
      </c>
      <c r="C75" s="16">
        <f t="shared" si="9"/>
        <v>0</v>
      </c>
      <c r="D75" s="16">
        <f t="shared" si="9"/>
        <v>0</v>
      </c>
      <c r="E75" s="16">
        <f t="shared" si="9"/>
        <v>0</v>
      </c>
      <c r="F75" s="16">
        <f t="shared" si="9"/>
        <v>0</v>
      </c>
      <c r="G75" s="16">
        <f t="shared" si="9"/>
        <v>0</v>
      </c>
      <c r="H75" s="16">
        <f t="shared" si="9"/>
        <v>0</v>
      </c>
      <c r="I75" s="16">
        <f t="shared" si="9"/>
        <v>0</v>
      </c>
      <c r="J75" s="16">
        <f t="shared" si="9"/>
        <v>0</v>
      </c>
      <c r="K75" s="16">
        <f t="shared" si="9"/>
        <v>0</v>
      </c>
      <c r="M75" s="22">
        <v>2168000</v>
      </c>
      <c r="N75" s="23">
        <v>2172000</v>
      </c>
      <c r="O75" s="25">
        <v>1437600</v>
      </c>
    </row>
    <row r="76" spans="2:15" ht="15" customHeight="1">
      <c r="B76" s="16">
        <f t="shared" si="5"/>
        <v>0</v>
      </c>
      <c r="C76" s="16">
        <f t="shared" si="9"/>
        <v>0</v>
      </c>
      <c r="D76" s="16">
        <f t="shared" si="9"/>
        <v>0</v>
      </c>
      <c r="E76" s="16">
        <f t="shared" si="9"/>
        <v>0</v>
      </c>
      <c r="F76" s="16">
        <f t="shared" si="9"/>
        <v>0</v>
      </c>
      <c r="G76" s="16">
        <f t="shared" si="9"/>
        <v>0</v>
      </c>
      <c r="H76" s="16">
        <f t="shared" si="9"/>
        <v>0</v>
      </c>
      <c r="I76" s="16">
        <f t="shared" si="9"/>
        <v>0</v>
      </c>
      <c r="J76" s="16">
        <f t="shared" si="9"/>
        <v>0</v>
      </c>
      <c r="K76" s="16">
        <f t="shared" si="9"/>
        <v>0</v>
      </c>
      <c r="M76" s="22">
        <v>2172000</v>
      </c>
      <c r="N76" s="23">
        <v>2176000</v>
      </c>
      <c r="O76" s="25">
        <v>1440400</v>
      </c>
    </row>
    <row r="77" spans="2:15" ht="15" customHeight="1">
      <c r="B77" s="16">
        <f t="shared" si="5"/>
        <v>0</v>
      </c>
      <c r="C77" s="16">
        <f t="shared" si="9"/>
        <v>0</v>
      </c>
      <c r="D77" s="16">
        <f t="shared" si="9"/>
        <v>0</v>
      </c>
      <c r="E77" s="16">
        <f t="shared" si="9"/>
        <v>0</v>
      </c>
      <c r="F77" s="16">
        <f t="shared" si="9"/>
        <v>0</v>
      </c>
      <c r="G77" s="16">
        <f t="shared" si="9"/>
        <v>0</v>
      </c>
      <c r="H77" s="16">
        <f t="shared" si="9"/>
        <v>0</v>
      </c>
      <c r="I77" s="16">
        <f t="shared" si="9"/>
        <v>0</v>
      </c>
      <c r="J77" s="16">
        <f t="shared" si="9"/>
        <v>0</v>
      </c>
      <c r="K77" s="16">
        <f t="shared" si="9"/>
        <v>0</v>
      </c>
      <c r="M77" s="22">
        <v>2176000</v>
      </c>
      <c r="N77" s="23">
        <v>2180000</v>
      </c>
      <c r="O77" s="25">
        <v>1443200</v>
      </c>
    </row>
    <row r="78" spans="2:15" ht="15" customHeight="1">
      <c r="B78" s="16">
        <f t="shared" si="5"/>
        <v>0</v>
      </c>
      <c r="C78" s="16">
        <f t="shared" si="9"/>
        <v>0</v>
      </c>
      <c r="D78" s="16">
        <f t="shared" si="9"/>
        <v>0</v>
      </c>
      <c r="E78" s="16">
        <f t="shared" si="9"/>
        <v>0</v>
      </c>
      <c r="F78" s="16">
        <f t="shared" si="9"/>
        <v>0</v>
      </c>
      <c r="G78" s="16">
        <f t="shared" si="9"/>
        <v>0</v>
      </c>
      <c r="H78" s="16">
        <f t="shared" si="9"/>
        <v>0</v>
      </c>
      <c r="I78" s="16">
        <f t="shared" si="9"/>
        <v>0</v>
      </c>
      <c r="J78" s="16">
        <f t="shared" si="9"/>
        <v>0</v>
      </c>
      <c r="K78" s="16">
        <f t="shared" si="9"/>
        <v>0</v>
      </c>
      <c r="M78" s="22">
        <v>2180000</v>
      </c>
      <c r="N78" s="23">
        <v>2184000</v>
      </c>
      <c r="O78" s="25">
        <v>1446000</v>
      </c>
    </row>
    <row r="79" spans="2:15" ht="15" customHeight="1">
      <c r="B79" s="16">
        <f t="shared" si="5"/>
        <v>0</v>
      </c>
      <c r="C79" s="16">
        <f t="shared" si="9"/>
        <v>0</v>
      </c>
      <c r="D79" s="16">
        <f t="shared" si="9"/>
        <v>0</v>
      </c>
      <c r="E79" s="16">
        <f t="shared" si="9"/>
        <v>0</v>
      </c>
      <c r="F79" s="16">
        <f t="shared" si="9"/>
        <v>0</v>
      </c>
      <c r="G79" s="16">
        <f t="shared" si="9"/>
        <v>0</v>
      </c>
      <c r="H79" s="16">
        <f t="shared" si="9"/>
        <v>0</v>
      </c>
      <c r="I79" s="16">
        <f t="shared" si="9"/>
        <v>0</v>
      </c>
      <c r="J79" s="16">
        <f t="shared" si="9"/>
        <v>0</v>
      </c>
      <c r="K79" s="16">
        <f t="shared" si="9"/>
        <v>0</v>
      </c>
      <c r="M79" s="22">
        <v>2184000</v>
      </c>
      <c r="N79" s="23">
        <v>2188000</v>
      </c>
      <c r="O79" s="25">
        <v>1448800</v>
      </c>
    </row>
    <row r="80" spans="2:15" ht="15" customHeight="1">
      <c r="B80" s="16">
        <f t="shared" si="5"/>
        <v>0</v>
      </c>
      <c r="C80" s="16">
        <f t="shared" ref="C80:K89" si="10">IF(AND($M80&lt;=C$4,C$4&lt;$N80),$O80,0)</f>
        <v>0</v>
      </c>
      <c r="D80" s="16">
        <f t="shared" si="10"/>
        <v>0</v>
      </c>
      <c r="E80" s="16">
        <f t="shared" si="10"/>
        <v>0</v>
      </c>
      <c r="F80" s="16">
        <f t="shared" si="10"/>
        <v>0</v>
      </c>
      <c r="G80" s="16">
        <f t="shared" si="10"/>
        <v>0</v>
      </c>
      <c r="H80" s="16">
        <f t="shared" si="10"/>
        <v>0</v>
      </c>
      <c r="I80" s="16">
        <f t="shared" si="10"/>
        <v>0</v>
      </c>
      <c r="J80" s="16">
        <f t="shared" si="10"/>
        <v>0</v>
      </c>
      <c r="K80" s="16">
        <f t="shared" si="10"/>
        <v>0</v>
      </c>
      <c r="M80" s="22">
        <v>2188000</v>
      </c>
      <c r="N80" s="23">
        <v>2192000</v>
      </c>
      <c r="O80" s="25">
        <v>1451600</v>
      </c>
    </row>
    <row r="81" spans="2:15" ht="15" customHeight="1">
      <c r="B81" s="16">
        <f t="shared" si="5"/>
        <v>0</v>
      </c>
      <c r="C81" s="16">
        <f t="shared" si="10"/>
        <v>0</v>
      </c>
      <c r="D81" s="16">
        <f t="shared" si="10"/>
        <v>0</v>
      </c>
      <c r="E81" s="16">
        <f t="shared" si="10"/>
        <v>0</v>
      </c>
      <c r="F81" s="16">
        <f t="shared" si="10"/>
        <v>0</v>
      </c>
      <c r="G81" s="16">
        <f t="shared" si="10"/>
        <v>0</v>
      </c>
      <c r="H81" s="16">
        <f t="shared" si="10"/>
        <v>0</v>
      </c>
      <c r="I81" s="16">
        <f t="shared" si="10"/>
        <v>0</v>
      </c>
      <c r="J81" s="16">
        <f t="shared" si="10"/>
        <v>0</v>
      </c>
      <c r="K81" s="16">
        <f t="shared" si="10"/>
        <v>0</v>
      </c>
      <c r="M81" s="22">
        <v>2192000</v>
      </c>
      <c r="N81" s="23">
        <v>2196000</v>
      </c>
      <c r="O81" s="25">
        <v>1454400</v>
      </c>
    </row>
    <row r="82" spans="2:15" ht="15" customHeight="1">
      <c r="B82" s="16">
        <f t="shared" si="5"/>
        <v>0</v>
      </c>
      <c r="C82" s="16">
        <f t="shared" si="10"/>
        <v>0</v>
      </c>
      <c r="D82" s="16">
        <f t="shared" si="10"/>
        <v>0</v>
      </c>
      <c r="E82" s="16">
        <f t="shared" si="10"/>
        <v>0</v>
      </c>
      <c r="F82" s="16">
        <f t="shared" si="10"/>
        <v>0</v>
      </c>
      <c r="G82" s="16">
        <f t="shared" si="10"/>
        <v>0</v>
      </c>
      <c r="H82" s="16">
        <f t="shared" si="10"/>
        <v>0</v>
      </c>
      <c r="I82" s="16">
        <f t="shared" si="10"/>
        <v>0</v>
      </c>
      <c r="J82" s="16">
        <f t="shared" si="10"/>
        <v>0</v>
      </c>
      <c r="K82" s="16">
        <f t="shared" si="10"/>
        <v>0</v>
      </c>
      <c r="M82" s="22">
        <v>2196000</v>
      </c>
      <c r="N82" s="23">
        <v>2200000</v>
      </c>
      <c r="O82" s="25">
        <v>1457200</v>
      </c>
    </row>
    <row r="83" spans="2:15" ht="15" customHeight="1">
      <c r="B83" s="16">
        <f t="shared" si="5"/>
        <v>0</v>
      </c>
      <c r="C83" s="16">
        <f t="shared" si="10"/>
        <v>0</v>
      </c>
      <c r="D83" s="16">
        <f t="shared" si="10"/>
        <v>0</v>
      </c>
      <c r="E83" s="16">
        <f t="shared" si="10"/>
        <v>0</v>
      </c>
      <c r="F83" s="16">
        <f t="shared" si="10"/>
        <v>0</v>
      </c>
      <c r="G83" s="16">
        <f t="shared" si="10"/>
        <v>0</v>
      </c>
      <c r="H83" s="16">
        <f t="shared" si="10"/>
        <v>0</v>
      </c>
      <c r="I83" s="16">
        <f t="shared" si="10"/>
        <v>0</v>
      </c>
      <c r="J83" s="16">
        <f t="shared" si="10"/>
        <v>0</v>
      </c>
      <c r="K83" s="16">
        <f t="shared" si="10"/>
        <v>0</v>
      </c>
      <c r="M83" s="22">
        <v>2200000</v>
      </c>
      <c r="N83" s="23">
        <v>2204000</v>
      </c>
      <c r="O83" s="25">
        <v>1460000</v>
      </c>
    </row>
    <row r="84" spans="2:15" ht="15" customHeight="1">
      <c r="B84" s="16">
        <f t="shared" si="5"/>
        <v>0</v>
      </c>
      <c r="C84" s="16">
        <f t="shared" si="10"/>
        <v>0</v>
      </c>
      <c r="D84" s="16">
        <f t="shared" si="10"/>
        <v>0</v>
      </c>
      <c r="E84" s="16">
        <f t="shared" si="10"/>
        <v>0</v>
      </c>
      <c r="F84" s="16">
        <f t="shared" si="10"/>
        <v>0</v>
      </c>
      <c r="G84" s="16">
        <f t="shared" si="10"/>
        <v>0</v>
      </c>
      <c r="H84" s="16">
        <f t="shared" si="10"/>
        <v>0</v>
      </c>
      <c r="I84" s="16">
        <f t="shared" si="10"/>
        <v>0</v>
      </c>
      <c r="J84" s="16">
        <f t="shared" si="10"/>
        <v>0</v>
      </c>
      <c r="K84" s="16">
        <f t="shared" si="10"/>
        <v>0</v>
      </c>
      <c r="M84" s="22">
        <v>2204000</v>
      </c>
      <c r="N84" s="23">
        <v>2208000</v>
      </c>
      <c r="O84" s="25">
        <v>1462800</v>
      </c>
    </row>
    <row r="85" spans="2:15" ht="15" customHeight="1">
      <c r="B85" s="16">
        <f t="shared" si="5"/>
        <v>0</v>
      </c>
      <c r="C85" s="16">
        <f t="shared" si="10"/>
        <v>0</v>
      </c>
      <c r="D85" s="16">
        <f t="shared" si="10"/>
        <v>0</v>
      </c>
      <c r="E85" s="16">
        <f t="shared" si="10"/>
        <v>0</v>
      </c>
      <c r="F85" s="16">
        <f t="shared" si="10"/>
        <v>0</v>
      </c>
      <c r="G85" s="16">
        <f t="shared" si="10"/>
        <v>0</v>
      </c>
      <c r="H85" s="16">
        <f t="shared" si="10"/>
        <v>0</v>
      </c>
      <c r="I85" s="16">
        <f t="shared" si="10"/>
        <v>0</v>
      </c>
      <c r="J85" s="16">
        <f t="shared" si="10"/>
        <v>0</v>
      </c>
      <c r="K85" s="16">
        <f t="shared" si="10"/>
        <v>0</v>
      </c>
      <c r="M85" s="22">
        <v>2208000</v>
      </c>
      <c r="N85" s="23">
        <v>2212000</v>
      </c>
      <c r="O85" s="25">
        <v>1465600</v>
      </c>
    </row>
    <row r="86" spans="2:15" ht="15" customHeight="1">
      <c r="B86" s="16">
        <f t="shared" si="5"/>
        <v>0</v>
      </c>
      <c r="C86" s="16">
        <f t="shared" si="10"/>
        <v>0</v>
      </c>
      <c r="D86" s="16">
        <f t="shared" si="10"/>
        <v>0</v>
      </c>
      <c r="E86" s="16">
        <f t="shared" si="10"/>
        <v>0</v>
      </c>
      <c r="F86" s="16">
        <f t="shared" si="10"/>
        <v>0</v>
      </c>
      <c r="G86" s="16">
        <f t="shared" si="10"/>
        <v>0</v>
      </c>
      <c r="H86" s="16">
        <f t="shared" si="10"/>
        <v>0</v>
      </c>
      <c r="I86" s="16">
        <f t="shared" si="10"/>
        <v>0</v>
      </c>
      <c r="J86" s="16">
        <f t="shared" si="10"/>
        <v>0</v>
      </c>
      <c r="K86" s="16">
        <f t="shared" si="10"/>
        <v>0</v>
      </c>
      <c r="M86" s="22">
        <v>2212000</v>
      </c>
      <c r="N86" s="23">
        <v>2216000</v>
      </c>
      <c r="O86" s="25">
        <v>1468400</v>
      </c>
    </row>
    <row r="87" spans="2:15" ht="15" customHeight="1">
      <c r="B87" s="16">
        <f t="shared" si="5"/>
        <v>0</v>
      </c>
      <c r="C87" s="16">
        <f t="shared" si="10"/>
        <v>0</v>
      </c>
      <c r="D87" s="16">
        <f t="shared" si="10"/>
        <v>0</v>
      </c>
      <c r="E87" s="16">
        <f t="shared" si="10"/>
        <v>0</v>
      </c>
      <c r="F87" s="16">
        <f t="shared" si="10"/>
        <v>0</v>
      </c>
      <c r="G87" s="16">
        <f t="shared" si="10"/>
        <v>0</v>
      </c>
      <c r="H87" s="16">
        <f t="shared" si="10"/>
        <v>0</v>
      </c>
      <c r="I87" s="16">
        <f t="shared" si="10"/>
        <v>0</v>
      </c>
      <c r="J87" s="16">
        <f t="shared" si="10"/>
        <v>0</v>
      </c>
      <c r="K87" s="16">
        <f t="shared" si="10"/>
        <v>0</v>
      </c>
      <c r="M87" s="22">
        <v>2216000</v>
      </c>
      <c r="N87" s="23">
        <v>2220000</v>
      </c>
      <c r="O87" s="25">
        <v>1471200</v>
      </c>
    </row>
    <row r="88" spans="2:15" ht="15" customHeight="1">
      <c r="B88" s="16">
        <f t="shared" si="5"/>
        <v>0</v>
      </c>
      <c r="C88" s="16">
        <f t="shared" si="10"/>
        <v>0</v>
      </c>
      <c r="D88" s="16">
        <f t="shared" si="10"/>
        <v>0</v>
      </c>
      <c r="E88" s="16">
        <f t="shared" si="10"/>
        <v>0</v>
      </c>
      <c r="F88" s="16">
        <f t="shared" si="10"/>
        <v>0</v>
      </c>
      <c r="G88" s="16">
        <f t="shared" si="10"/>
        <v>0</v>
      </c>
      <c r="H88" s="16">
        <f t="shared" si="10"/>
        <v>0</v>
      </c>
      <c r="I88" s="16">
        <f t="shared" si="10"/>
        <v>0</v>
      </c>
      <c r="J88" s="16">
        <f t="shared" si="10"/>
        <v>0</v>
      </c>
      <c r="K88" s="16">
        <f t="shared" si="10"/>
        <v>0</v>
      </c>
      <c r="M88" s="22">
        <v>2220000</v>
      </c>
      <c r="N88" s="23">
        <v>2224000</v>
      </c>
      <c r="O88" s="25">
        <v>1474000</v>
      </c>
    </row>
    <row r="89" spans="2:15" ht="15" customHeight="1">
      <c r="B89" s="16">
        <f t="shared" si="5"/>
        <v>0</v>
      </c>
      <c r="C89" s="16">
        <f t="shared" si="10"/>
        <v>0</v>
      </c>
      <c r="D89" s="16">
        <f t="shared" si="10"/>
        <v>0</v>
      </c>
      <c r="E89" s="16">
        <f t="shared" si="10"/>
        <v>0</v>
      </c>
      <c r="F89" s="16">
        <f t="shared" si="10"/>
        <v>0</v>
      </c>
      <c r="G89" s="16">
        <f t="shared" si="10"/>
        <v>0</v>
      </c>
      <c r="H89" s="16">
        <f t="shared" si="10"/>
        <v>0</v>
      </c>
      <c r="I89" s="16">
        <f t="shared" si="10"/>
        <v>0</v>
      </c>
      <c r="J89" s="16">
        <f t="shared" si="10"/>
        <v>0</v>
      </c>
      <c r="K89" s="16">
        <f t="shared" si="10"/>
        <v>0</v>
      </c>
      <c r="M89" s="22">
        <v>2224000</v>
      </c>
      <c r="N89" s="23">
        <v>2228000</v>
      </c>
      <c r="O89" s="25">
        <v>1476800</v>
      </c>
    </row>
    <row r="90" spans="2:15" ht="15" customHeight="1">
      <c r="B90" s="16">
        <f t="shared" si="5"/>
        <v>0</v>
      </c>
      <c r="C90" s="16">
        <f t="shared" ref="C90:K95" si="11">IF(AND($M90&lt;=C$4,C$4&lt;$N90),$O90,0)</f>
        <v>0</v>
      </c>
      <c r="D90" s="16">
        <f t="shared" si="11"/>
        <v>0</v>
      </c>
      <c r="E90" s="16">
        <f t="shared" si="11"/>
        <v>0</v>
      </c>
      <c r="F90" s="16">
        <f t="shared" si="11"/>
        <v>0</v>
      </c>
      <c r="G90" s="16">
        <f t="shared" si="11"/>
        <v>0</v>
      </c>
      <c r="H90" s="16">
        <f t="shared" si="11"/>
        <v>0</v>
      </c>
      <c r="I90" s="16">
        <f t="shared" si="11"/>
        <v>0</v>
      </c>
      <c r="J90" s="16">
        <f t="shared" si="11"/>
        <v>0</v>
      </c>
      <c r="K90" s="16">
        <f t="shared" si="11"/>
        <v>0</v>
      </c>
      <c r="M90" s="22">
        <v>2228000</v>
      </c>
      <c r="N90" s="23">
        <v>2232000</v>
      </c>
      <c r="O90" s="25">
        <v>1479600</v>
      </c>
    </row>
    <row r="91" spans="2:15" ht="15" customHeight="1">
      <c r="B91" s="16">
        <f t="shared" si="5"/>
        <v>0</v>
      </c>
      <c r="C91" s="16">
        <f t="shared" si="11"/>
        <v>0</v>
      </c>
      <c r="D91" s="16">
        <f t="shared" si="11"/>
        <v>0</v>
      </c>
      <c r="E91" s="16">
        <f t="shared" si="11"/>
        <v>0</v>
      </c>
      <c r="F91" s="16">
        <f t="shared" si="11"/>
        <v>0</v>
      </c>
      <c r="G91" s="16">
        <f t="shared" si="11"/>
        <v>0</v>
      </c>
      <c r="H91" s="16">
        <f t="shared" si="11"/>
        <v>0</v>
      </c>
      <c r="I91" s="16">
        <f t="shared" si="11"/>
        <v>0</v>
      </c>
      <c r="J91" s="16">
        <f t="shared" si="11"/>
        <v>0</v>
      </c>
      <c r="K91" s="16">
        <f t="shared" si="11"/>
        <v>0</v>
      </c>
      <c r="M91" s="22">
        <v>2232000</v>
      </c>
      <c r="N91" s="23">
        <v>2236000</v>
      </c>
      <c r="O91" s="25">
        <v>1482400</v>
      </c>
    </row>
    <row r="92" spans="2:15" ht="15" customHeight="1">
      <c r="B92" s="16">
        <f t="shared" si="5"/>
        <v>0</v>
      </c>
      <c r="C92" s="16">
        <f t="shared" si="11"/>
        <v>0</v>
      </c>
      <c r="D92" s="16">
        <f t="shared" si="11"/>
        <v>0</v>
      </c>
      <c r="E92" s="16">
        <f t="shared" si="11"/>
        <v>0</v>
      </c>
      <c r="F92" s="16">
        <f t="shared" si="11"/>
        <v>0</v>
      </c>
      <c r="G92" s="16">
        <f t="shared" si="11"/>
        <v>0</v>
      </c>
      <c r="H92" s="16">
        <f t="shared" si="11"/>
        <v>0</v>
      </c>
      <c r="I92" s="16">
        <f t="shared" si="11"/>
        <v>0</v>
      </c>
      <c r="J92" s="16">
        <f t="shared" si="11"/>
        <v>0</v>
      </c>
      <c r="K92" s="16">
        <f t="shared" si="11"/>
        <v>0</v>
      </c>
      <c r="M92" s="22">
        <v>2236000</v>
      </c>
      <c r="N92" s="23">
        <v>2240000</v>
      </c>
      <c r="O92" s="25">
        <v>1485200</v>
      </c>
    </row>
    <row r="93" spans="2:15" ht="15" customHeight="1">
      <c r="B93" s="16">
        <f t="shared" si="5"/>
        <v>0</v>
      </c>
      <c r="C93" s="16">
        <f t="shared" si="11"/>
        <v>0</v>
      </c>
      <c r="D93" s="16">
        <f t="shared" si="11"/>
        <v>0</v>
      </c>
      <c r="E93" s="16">
        <f t="shared" si="11"/>
        <v>0</v>
      </c>
      <c r="F93" s="16">
        <f t="shared" si="11"/>
        <v>0</v>
      </c>
      <c r="G93" s="16">
        <f t="shared" si="11"/>
        <v>0</v>
      </c>
      <c r="H93" s="16">
        <f t="shared" si="11"/>
        <v>0</v>
      </c>
      <c r="I93" s="16">
        <f t="shared" si="11"/>
        <v>0</v>
      </c>
      <c r="J93" s="16">
        <f t="shared" si="11"/>
        <v>0</v>
      </c>
      <c r="K93" s="16">
        <f t="shared" si="11"/>
        <v>0</v>
      </c>
      <c r="M93" s="22">
        <v>2240000</v>
      </c>
      <c r="N93" s="23">
        <v>2244000</v>
      </c>
      <c r="O93" s="25">
        <v>1488000</v>
      </c>
    </row>
    <row r="94" spans="2:15" ht="15" customHeight="1">
      <c r="B94" s="16">
        <f t="shared" si="5"/>
        <v>0</v>
      </c>
      <c r="C94" s="16">
        <f t="shared" si="11"/>
        <v>0</v>
      </c>
      <c r="D94" s="16">
        <f t="shared" si="11"/>
        <v>0</v>
      </c>
      <c r="E94" s="16">
        <f t="shared" si="11"/>
        <v>0</v>
      </c>
      <c r="F94" s="16">
        <f t="shared" si="11"/>
        <v>0</v>
      </c>
      <c r="G94" s="16">
        <f t="shared" si="11"/>
        <v>0</v>
      </c>
      <c r="H94" s="16">
        <f t="shared" si="11"/>
        <v>0</v>
      </c>
      <c r="I94" s="16">
        <f t="shared" si="11"/>
        <v>0</v>
      </c>
      <c r="J94" s="16">
        <f t="shared" si="11"/>
        <v>0</v>
      </c>
      <c r="K94" s="16">
        <f t="shared" si="11"/>
        <v>0</v>
      </c>
      <c r="M94" s="22">
        <v>2244000</v>
      </c>
      <c r="N94" s="23">
        <v>2248000</v>
      </c>
      <c r="O94" s="25">
        <v>1490800</v>
      </c>
    </row>
    <row r="95" spans="2:15" ht="15" customHeight="1">
      <c r="B95" s="16">
        <f t="shared" si="5"/>
        <v>0</v>
      </c>
      <c r="C95" s="16">
        <f t="shared" si="11"/>
        <v>0</v>
      </c>
      <c r="D95" s="16">
        <f t="shared" si="11"/>
        <v>0</v>
      </c>
      <c r="E95" s="16">
        <f t="shared" si="11"/>
        <v>0</v>
      </c>
      <c r="F95" s="16">
        <f t="shared" si="11"/>
        <v>0</v>
      </c>
      <c r="G95" s="16">
        <f t="shared" si="11"/>
        <v>0</v>
      </c>
      <c r="H95" s="16">
        <f t="shared" si="11"/>
        <v>0</v>
      </c>
      <c r="I95" s="16">
        <f t="shared" si="11"/>
        <v>0</v>
      </c>
      <c r="J95" s="16">
        <f t="shared" si="11"/>
        <v>0</v>
      </c>
      <c r="K95" s="16">
        <f t="shared" si="11"/>
        <v>0</v>
      </c>
      <c r="M95" s="22">
        <v>2248000</v>
      </c>
      <c r="N95" s="23">
        <v>2252000</v>
      </c>
      <c r="O95" s="25">
        <v>1493600</v>
      </c>
    </row>
    <row r="96" spans="2:15" ht="15" customHeight="1">
      <c r="B96" s="16">
        <f t="shared" si="5"/>
        <v>0</v>
      </c>
      <c r="C96" s="16">
        <f>IF(AND($M96&lt;=C$4,C$4&lt;$N96),$O96,0)</f>
        <v>0</v>
      </c>
      <c r="D96" s="16">
        <f>IF(AND($M96&lt;=D$4,D$4&lt;$N96),$O96,0)</f>
        <v>0</v>
      </c>
      <c r="E96" s="16">
        <f t="shared" ref="C96:K111" si="12">IF(AND($M96&lt;=E$4,E$4&lt;$N96),$O96,0)</f>
        <v>0</v>
      </c>
      <c r="F96" s="16">
        <f t="shared" si="12"/>
        <v>0</v>
      </c>
      <c r="G96" s="16">
        <f t="shared" si="12"/>
        <v>0</v>
      </c>
      <c r="H96" s="16">
        <f t="shared" si="12"/>
        <v>0</v>
      </c>
      <c r="I96" s="16">
        <f t="shared" si="12"/>
        <v>0</v>
      </c>
      <c r="J96" s="16">
        <f t="shared" si="12"/>
        <v>0</v>
      </c>
      <c r="K96" s="16">
        <f t="shared" si="12"/>
        <v>0</v>
      </c>
      <c r="M96" s="22">
        <v>2252000</v>
      </c>
      <c r="N96" s="23">
        <v>2256000</v>
      </c>
      <c r="O96" s="25">
        <v>1496400</v>
      </c>
    </row>
    <row r="97" spans="2:15" ht="15" customHeight="1">
      <c r="B97" s="16">
        <f t="shared" si="5"/>
        <v>0</v>
      </c>
      <c r="C97" s="16">
        <f t="shared" si="12"/>
        <v>0</v>
      </c>
      <c r="D97" s="16">
        <f t="shared" si="12"/>
        <v>0</v>
      </c>
      <c r="E97" s="16">
        <f t="shared" si="12"/>
        <v>0</v>
      </c>
      <c r="F97" s="16">
        <f t="shared" si="12"/>
        <v>0</v>
      </c>
      <c r="G97" s="16">
        <f t="shared" si="12"/>
        <v>0</v>
      </c>
      <c r="H97" s="16">
        <f t="shared" si="12"/>
        <v>0</v>
      </c>
      <c r="I97" s="16">
        <f t="shared" si="12"/>
        <v>0</v>
      </c>
      <c r="J97" s="16">
        <f t="shared" si="12"/>
        <v>0</v>
      </c>
      <c r="K97" s="16">
        <f t="shared" si="12"/>
        <v>0</v>
      </c>
      <c r="M97" s="22">
        <v>2256000</v>
      </c>
      <c r="N97" s="23">
        <v>2260000</v>
      </c>
      <c r="O97" s="25">
        <v>1499200</v>
      </c>
    </row>
    <row r="98" spans="2:15" ht="15" customHeight="1">
      <c r="B98" s="16">
        <f t="shared" si="5"/>
        <v>0</v>
      </c>
      <c r="C98" s="16">
        <f t="shared" si="12"/>
        <v>0</v>
      </c>
      <c r="D98" s="16">
        <f t="shared" si="12"/>
        <v>0</v>
      </c>
      <c r="E98" s="16">
        <f t="shared" si="12"/>
        <v>0</v>
      </c>
      <c r="F98" s="16">
        <f t="shared" si="12"/>
        <v>0</v>
      </c>
      <c r="G98" s="16">
        <f t="shared" si="12"/>
        <v>0</v>
      </c>
      <c r="H98" s="16">
        <f t="shared" si="12"/>
        <v>0</v>
      </c>
      <c r="I98" s="16">
        <f t="shared" si="12"/>
        <v>0</v>
      </c>
      <c r="J98" s="16">
        <f t="shared" si="12"/>
        <v>0</v>
      </c>
      <c r="K98" s="16">
        <f t="shared" si="12"/>
        <v>0</v>
      </c>
      <c r="M98" s="22">
        <v>2260000</v>
      </c>
      <c r="N98" s="23">
        <v>2264000</v>
      </c>
      <c r="O98" s="25">
        <v>1502000</v>
      </c>
    </row>
    <row r="99" spans="2:15" ht="15" customHeight="1">
      <c r="B99" s="16">
        <f t="shared" si="5"/>
        <v>0</v>
      </c>
      <c r="C99" s="16">
        <f t="shared" si="12"/>
        <v>0</v>
      </c>
      <c r="D99" s="16">
        <f t="shared" si="12"/>
        <v>0</v>
      </c>
      <c r="E99" s="16">
        <f t="shared" si="12"/>
        <v>0</v>
      </c>
      <c r="F99" s="16">
        <f t="shared" si="12"/>
        <v>0</v>
      </c>
      <c r="G99" s="16">
        <f t="shared" si="12"/>
        <v>0</v>
      </c>
      <c r="H99" s="16">
        <f t="shared" si="12"/>
        <v>0</v>
      </c>
      <c r="I99" s="16">
        <f t="shared" si="12"/>
        <v>0</v>
      </c>
      <c r="J99" s="16">
        <f t="shared" si="12"/>
        <v>0</v>
      </c>
      <c r="K99" s="16">
        <f t="shared" si="12"/>
        <v>0</v>
      </c>
      <c r="M99" s="22">
        <v>2264000</v>
      </c>
      <c r="N99" s="23">
        <v>2268000</v>
      </c>
      <c r="O99" s="25">
        <v>1504800</v>
      </c>
    </row>
    <row r="100" spans="2:15" ht="15" customHeight="1">
      <c r="B100" s="16">
        <f t="shared" si="5"/>
        <v>0</v>
      </c>
      <c r="C100" s="16">
        <f>IF(AND($M100&lt;=C$4,C$4&lt;$N100),$O100,0)</f>
        <v>0</v>
      </c>
      <c r="D100" s="16">
        <f>IF(AND($M100&lt;=D$4,D$4&lt;$N100),$O100,0)</f>
        <v>0</v>
      </c>
      <c r="E100" s="16">
        <f t="shared" si="12"/>
        <v>0</v>
      </c>
      <c r="F100" s="16">
        <f t="shared" si="12"/>
        <v>0</v>
      </c>
      <c r="G100" s="16">
        <f t="shared" si="12"/>
        <v>0</v>
      </c>
      <c r="H100" s="16">
        <f t="shared" si="12"/>
        <v>0</v>
      </c>
      <c r="I100" s="16">
        <f t="shared" si="12"/>
        <v>0</v>
      </c>
      <c r="J100" s="16">
        <f t="shared" si="12"/>
        <v>0</v>
      </c>
      <c r="K100" s="16">
        <f t="shared" si="12"/>
        <v>0</v>
      </c>
      <c r="M100" s="22">
        <v>2268000</v>
      </c>
      <c r="N100" s="23">
        <v>2272000</v>
      </c>
      <c r="O100" s="25">
        <v>1507600</v>
      </c>
    </row>
    <row r="101" spans="2:15" ht="15" customHeight="1">
      <c r="B101" s="16">
        <f t="shared" ref="B101:B164" si="13">IF(AND($M101&lt;=B$4,B$4&lt;$N101),$O101,0)</f>
        <v>0</v>
      </c>
      <c r="C101" s="16">
        <f t="shared" si="12"/>
        <v>0</v>
      </c>
      <c r="D101" s="16">
        <f t="shared" si="12"/>
        <v>0</v>
      </c>
      <c r="E101" s="16">
        <f t="shared" si="12"/>
        <v>0</v>
      </c>
      <c r="F101" s="16">
        <f t="shared" si="12"/>
        <v>0</v>
      </c>
      <c r="G101" s="16">
        <f t="shared" si="12"/>
        <v>0</v>
      </c>
      <c r="H101" s="16">
        <f t="shared" si="12"/>
        <v>0</v>
      </c>
      <c r="I101" s="16">
        <f t="shared" si="12"/>
        <v>0</v>
      </c>
      <c r="J101" s="16">
        <f t="shared" si="12"/>
        <v>0</v>
      </c>
      <c r="K101" s="16">
        <f t="shared" si="12"/>
        <v>0</v>
      </c>
      <c r="M101" s="22">
        <v>2272000</v>
      </c>
      <c r="N101" s="23">
        <v>2276000</v>
      </c>
      <c r="O101" s="25">
        <v>1510400</v>
      </c>
    </row>
    <row r="102" spans="2:15" ht="15" customHeight="1">
      <c r="B102" s="16">
        <f t="shared" si="13"/>
        <v>0</v>
      </c>
      <c r="C102" s="16">
        <f t="shared" si="12"/>
        <v>0</v>
      </c>
      <c r="D102" s="16">
        <f t="shared" si="12"/>
        <v>0</v>
      </c>
      <c r="E102" s="16">
        <f t="shared" si="12"/>
        <v>0</v>
      </c>
      <c r="F102" s="16">
        <f t="shared" si="12"/>
        <v>0</v>
      </c>
      <c r="G102" s="16">
        <f t="shared" si="12"/>
        <v>0</v>
      </c>
      <c r="H102" s="16">
        <f t="shared" si="12"/>
        <v>0</v>
      </c>
      <c r="I102" s="16">
        <f t="shared" si="12"/>
        <v>0</v>
      </c>
      <c r="J102" s="16">
        <f t="shared" si="12"/>
        <v>0</v>
      </c>
      <c r="K102" s="16">
        <f t="shared" si="12"/>
        <v>0</v>
      </c>
      <c r="M102" s="22">
        <v>2276000</v>
      </c>
      <c r="N102" s="23">
        <v>2280000</v>
      </c>
      <c r="O102" s="25">
        <v>1513200</v>
      </c>
    </row>
    <row r="103" spans="2:15" ht="15" customHeight="1">
      <c r="B103" s="16">
        <f t="shared" si="13"/>
        <v>0</v>
      </c>
      <c r="C103" s="16">
        <f t="shared" si="12"/>
        <v>0</v>
      </c>
      <c r="D103" s="16">
        <f t="shared" si="12"/>
        <v>0</v>
      </c>
      <c r="E103" s="16">
        <f t="shared" si="12"/>
        <v>0</v>
      </c>
      <c r="F103" s="16">
        <f t="shared" si="12"/>
        <v>0</v>
      </c>
      <c r="G103" s="16">
        <f t="shared" si="12"/>
        <v>0</v>
      </c>
      <c r="H103" s="16">
        <f t="shared" si="12"/>
        <v>0</v>
      </c>
      <c r="I103" s="16">
        <f t="shared" si="12"/>
        <v>0</v>
      </c>
      <c r="J103" s="16">
        <f t="shared" si="12"/>
        <v>0</v>
      </c>
      <c r="K103" s="16">
        <f t="shared" si="12"/>
        <v>0</v>
      </c>
      <c r="M103" s="22">
        <v>2280000</v>
      </c>
      <c r="N103" s="23">
        <v>2284000</v>
      </c>
      <c r="O103" s="25">
        <v>1516000</v>
      </c>
    </row>
    <row r="104" spans="2:15" ht="15" customHeight="1">
      <c r="B104" s="16">
        <f t="shared" si="13"/>
        <v>0</v>
      </c>
      <c r="C104" s="16">
        <f t="shared" si="12"/>
        <v>0</v>
      </c>
      <c r="D104" s="16">
        <f t="shared" si="12"/>
        <v>0</v>
      </c>
      <c r="E104" s="16">
        <f t="shared" si="12"/>
        <v>0</v>
      </c>
      <c r="F104" s="16">
        <f t="shared" si="12"/>
        <v>0</v>
      </c>
      <c r="G104" s="16">
        <f t="shared" si="12"/>
        <v>0</v>
      </c>
      <c r="H104" s="16">
        <f t="shared" si="12"/>
        <v>0</v>
      </c>
      <c r="I104" s="16">
        <f t="shared" si="12"/>
        <v>0</v>
      </c>
      <c r="J104" s="16">
        <f t="shared" si="12"/>
        <v>0</v>
      </c>
      <c r="K104" s="16">
        <f t="shared" si="12"/>
        <v>0</v>
      </c>
      <c r="M104" s="22">
        <v>2284000</v>
      </c>
      <c r="N104" s="23">
        <v>2288000</v>
      </c>
      <c r="O104" s="25">
        <v>1518800</v>
      </c>
    </row>
    <row r="105" spans="2:15" ht="15" customHeight="1">
      <c r="B105" s="16">
        <f t="shared" si="13"/>
        <v>0</v>
      </c>
      <c r="C105" s="16">
        <f t="shared" si="12"/>
        <v>0</v>
      </c>
      <c r="D105" s="16">
        <f t="shared" si="12"/>
        <v>0</v>
      </c>
      <c r="E105" s="16">
        <f t="shared" si="12"/>
        <v>0</v>
      </c>
      <c r="F105" s="16">
        <f t="shared" si="12"/>
        <v>0</v>
      </c>
      <c r="G105" s="16">
        <f t="shared" si="12"/>
        <v>0</v>
      </c>
      <c r="H105" s="16">
        <f t="shared" si="12"/>
        <v>0</v>
      </c>
      <c r="I105" s="16">
        <f t="shared" si="12"/>
        <v>0</v>
      </c>
      <c r="J105" s="16">
        <f t="shared" si="12"/>
        <v>0</v>
      </c>
      <c r="K105" s="16">
        <f t="shared" si="12"/>
        <v>0</v>
      </c>
      <c r="M105" s="22">
        <v>2288000</v>
      </c>
      <c r="N105" s="23">
        <v>2292000</v>
      </c>
      <c r="O105" s="25">
        <v>1521600</v>
      </c>
    </row>
    <row r="106" spans="2:15" ht="15" customHeight="1">
      <c r="B106" s="16">
        <f t="shared" si="13"/>
        <v>0</v>
      </c>
      <c r="C106" s="16">
        <f t="shared" si="12"/>
        <v>0</v>
      </c>
      <c r="D106" s="16">
        <f t="shared" si="12"/>
        <v>0</v>
      </c>
      <c r="E106" s="16">
        <f t="shared" si="12"/>
        <v>0</v>
      </c>
      <c r="F106" s="16">
        <f t="shared" si="12"/>
        <v>0</v>
      </c>
      <c r="G106" s="16">
        <f t="shared" si="12"/>
        <v>0</v>
      </c>
      <c r="H106" s="16">
        <f t="shared" si="12"/>
        <v>0</v>
      </c>
      <c r="I106" s="16">
        <f t="shared" si="12"/>
        <v>0</v>
      </c>
      <c r="J106" s="16">
        <f t="shared" si="12"/>
        <v>0</v>
      </c>
      <c r="K106" s="16">
        <f t="shared" si="12"/>
        <v>0</v>
      </c>
      <c r="M106" s="22">
        <v>2292000</v>
      </c>
      <c r="N106" s="23">
        <v>2296000</v>
      </c>
      <c r="O106" s="25">
        <v>1524400</v>
      </c>
    </row>
    <row r="107" spans="2:15" ht="15" customHeight="1">
      <c r="B107" s="16">
        <f t="shared" si="13"/>
        <v>0</v>
      </c>
      <c r="C107" s="16">
        <f t="shared" si="12"/>
        <v>0</v>
      </c>
      <c r="D107" s="16">
        <f t="shared" si="12"/>
        <v>0</v>
      </c>
      <c r="E107" s="16">
        <f t="shared" si="12"/>
        <v>0</v>
      </c>
      <c r="F107" s="16">
        <f t="shared" si="12"/>
        <v>0</v>
      </c>
      <c r="G107" s="16">
        <f t="shared" si="12"/>
        <v>0</v>
      </c>
      <c r="H107" s="16">
        <f t="shared" si="12"/>
        <v>0</v>
      </c>
      <c r="I107" s="16">
        <f t="shared" si="12"/>
        <v>0</v>
      </c>
      <c r="J107" s="16">
        <f t="shared" si="12"/>
        <v>0</v>
      </c>
      <c r="K107" s="16">
        <f t="shared" si="12"/>
        <v>0</v>
      </c>
      <c r="M107" s="22">
        <v>2296000</v>
      </c>
      <c r="N107" s="23">
        <v>2300000</v>
      </c>
      <c r="O107" s="25">
        <v>1527200</v>
      </c>
    </row>
    <row r="108" spans="2:15" ht="15" customHeight="1">
      <c r="B108" s="16">
        <f t="shared" si="13"/>
        <v>0</v>
      </c>
      <c r="C108" s="16">
        <f t="shared" si="12"/>
        <v>0</v>
      </c>
      <c r="D108" s="16">
        <f t="shared" si="12"/>
        <v>0</v>
      </c>
      <c r="E108" s="16">
        <f t="shared" si="12"/>
        <v>0</v>
      </c>
      <c r="F108" s="16">
        <f t="shared" si="12"/>
        <v>0</v>
      </c>
      <c r="G108" s="16">
        <f t="shared" si="12"/>
        <v>0</v>
      </c>
      <c r="H108" s="16">
        <f t="shared" si="12"/>
        <v>0</v>
      </c>
      <c r="I108" s="16">
        <f t="shared" si="12"/>
        <v>0</v>
      </c>
      <c r="J108" s="16">
        <f t="shared" si="12"/>
        <v>0</v>
      </c>
      <c r="K108" s="16">
        <f t="shared" si="12"/>
        <v>0</v>
      </c>
      <c r="M108" s="22">
        <v>2300000</v>
      </c>
      <c r="N108" s="23">
        <v>2304000</v>
      </c>
      <c r="O108" s="25">
        <v>1530000</v>
      </c>
    </row>
    <row r="109" spans="2:15" ht="15" customHeight="1">
      <c r="B109" s="16">
        <f t="shared" si="13"/>
        <v>0</v>
      </c>
      <c r="C109" s="16">
        <f t="shared" si="12"/>
        <v>0</v>
      </c>
      <c r="D109" s="16">
        <f t="shared" si="12"/>
        <v>0</v>
      </c>
      <c r="E109" s="16">
        <f t="shared" si="12"/>
        <v>0</v>
      </c>
      <c r="F109" s="16">
        <f t="shared" si="12"/>
        <v>0</v>
      </c>
      <c r="G109" s="16">
        <f t="shared" si="12"/>
        <v>0</v>
      </c>
      <c r="H109" s="16">
        <f t="shared" si="12"/>
        <v>0</v>
      </c>
      <c r="I109" s="16">
        <f t="shared" si="12"/>
        <v>0</v>
      </c>
      <c r="J109" s="16">
        <f t="shared" si="12"/>
        <v>0</v>
      </c>
      <c r="K109" s="16">
        <f t="shared" si="12"/>
        <v>0</v>
      </c>
      <c r="M109" s="22">
        <v>2304000</v>
      </c>
      <c r="N109" s="23">
        <v>2308000</v>
      </c>
      <c r="O109" s="25">
        <v>1532800</v>
      </c>
    </row>
    <row r="110" spans="2:15" ht="15" customHeight="1">
      <c r="B110" s="16">
        <f t="shared" si="13"/>
        <v>0</v>
      </c>
      <c r="C110" s="16">
        <f t="shared" si="12"/>
        <v>0</v>
      </c>
      <c r="D110" s="16">
        <f t="shared" si="12"/>
        <v>0</v>
      </c>
      <c r="E110" s="16">
        <f t="shared" si="12"/>
        <v>0</v>
      </c>
      <c r="F110" s="16">
        <f t="shared" si="12"/>
        <v>0</v>
      </c>
      <c r="G110" s="16">
        <f t="shared" si="12"/>
        <v>0</v>
      </c>
      <c r="H110" s="16">
        <f t="shared" si="12"/>
        <v>0</v>
      </c>
      <c r="I110" s="16">
        <f t="shared" si="12"/>
        <v>0</v>
      </c>
      <c r="J110" s="16">
        <f t="shared" si="12"/>
        <v>0</v>
      </c>
      <c r="K110" s="16">
        <f t="shared" si="12"/>
        <v>0</v>
      </c>
      <c r="M110" s="22">
        <v>2308000</v>
      </c>
      <c r="N110" s="23">
        <v>2312000</v>
      </c>
      <c r="O110" s="25">
        <v>1535600</v>
      </c>
    </row>
    <row r="111" spans="2:15" ht="15" customHeight="1">
      <c r="B111" s="16">
        <f t="shared" si="13"/>
        <v>0</v>
      </c>
      <c r="C111" s="16">
        <f t="shared" si="12"/>
        <v>0</v>
      </c>
      <c r="D111" s="16">
        <f t="shared" si="12"/>
        <v>0</v>
      </c>
      <c r="E111" s="16">
        <f t="shared" si="12"/>
        <v>0</v>
      </c>
      <c r="F111" s="16">
        <f t="shared" si="12"/>
        <v>0</v>
      </c>
      <c r="G111" s="16">
        <f t="shared" si="12"/>
        <v>0</v>
      </c>
      <c r="H111" s="16">
        <f t="shared" si="12"/>
        <v>0</v>
      </c>
      <c r="I111" s="16">
        <f t="shared" si="12"/>
        <v>0</v>
      </c>
      <c r="J111" s="16">
        <f t="shared" si="12"/>
        <v>0</v>
      </c>
      <c r="K111" s="16">
        <f t="shared" si="12"/>
        <v>0</v>
      </c>
      <c r="M111" s="22">
        <v>2312000</v>
      </c>
      <c r="N111" s="23">
        <v>2316000</v>
      </c>
      <c r="O111" s="25">
        <v>1538400</v>
      </c>
    </row>
    <row r="112" spans="2:15" ht="15" customHeight="1">
      <c r="B112" s="16">
        <f t="shared" si="13"/>
        <v>0</v>
      </c>
      <c r="C112" s="16">
        <f t="shared" ref="C112:K121" si="14">IF(AND($M112&lt;=C$4,C$4&lt;$N112),$O112,0)</f>
        <v>0</v>
      </c>
      <c r="D112" s="16">
        <f t="shared" si="14"/>
        <v>0</v>
      </c>
      <c r="E112" s="16">
        <f t="shared" si="14"/>
        <v>0</v>
      </c>
      <c r="F112" s="16">
        <f t="shared" si="14"/>
        <v>0</v>
      </c>
      <c r="G112" s="16">
        <f t="shared" si="14"/>
        <v>0</v>
      </c>
      <c r="H112" s="16">
        <f t="shared" si="14"/>
        <v>0</v>
      </c>
      <c r="I112" s="16">
        <f t="shared" si="14"/>
        <v>0</v>
      </c>
      <c r="J112" s="16">
        <f t="shared" si="14"/>
        <v>0</v>
      </c>
      <c r="K112" s="16">
        <f t="shared" si="14"/>
        <v>0</v>
      </c>
      <c r="M112" s="22">
        <v>2316000</v>
      </c>
      <c r="N112" s="23">
        <v>2320000</v>
      </c>
      <c r="O112" s="25">
        <v>1541200</v>
      </c>
    </row>
    <row r="113" spans="2:15" ht="15" customHeight="1">
      <c r="B113" s="16">
        <f t="shared" si="13"/>
        <v>0</v>
      </c>
      <c r="C113" s="16">
        <f t="shared" si="14"/>
        <v>0</v>
      </c>
      <c r="D113" s="16">
        <f t="shared" si="14"/>
        <v>0</v>
      </c>
      <c r="E113" s="16">
        <f t="shared" si="14"/>
        <v>0</v>
      </c>
      <c r="F113" s="16">
        <f t="shared" si="14"/>
        <v>0</v>
      </c>
      <c r="G113" s="16">
        <f t="shared" si="14"/>
        <v>0</v>
      </c>
      <c r="H113" s="16">
        <f t="shared" si="14"/>
        <v>0</v>
      </c>
      <c r="I113" s="16">
        <f t="shared" si="14"/>
        <v>0</v>
      </c>
      <c r="J113" s="16">
        <f t="shared" si="14"/>
        <v>0</v>
      </c>
      <c r="K113" s="16">
        <f t="shared" si="14"/>
        <v>0</v>
      </c>
      <c r="M113" s="22">
        <v>2320000</v>
      </c>
      <c r="N113" s="23">
        <v>2324000</v>
      </c>
      <c r="O113" s="25">
        <v>1544000</v>
      </c>
    </row>
    <row r="114" spans="2:15" ht="15" customHeight="1">
      <c r="B114" s="16">
        <f t="shared" si="13"/>
        <v>0</v>
      </c>
      <c r="C114" s="16">
        <f t="shared" si="14"/>
        <v>0</v>
      </c>
      <c r="D114" s="16">
        <f t="shared" si="14"/>
        <v>0</v>
      </c>
      <c r="E114" s="16">
        <f t="shared" si="14"/>
        <v>0</v>
      </c>
      <c r="F114" s="16">
        <f t="shared" si="14"/>
        <v>0</v>
      </c>
      <c r="G114" s="16">
        <f t="shared" si="14"/>
        <v>0</v>
      </c>
      <c r="H114" s="16">
        <f t="shared" si="14"/>
        <v>0</v>
      </c>
      <c r="I114" s="16">
        <f t="shared" si="14"/>
        <v>0</v>
      </c>
      <c r="J114" s="16">
        <f t="shared" si="14"/>
        <v>0</v>
      </c>
      <c r="K114" s="16">
        <f t="shared" si="14"/>
        <v>0</v>
      </c>
      <c r="M114" s="22">
        <v>2324000</v>
      </c>
      <c r="N114" s="23">
        <v>2328000</v>
      </c>
      <c r="O114" s="25">
        <v>1546800</v>
      </c>
    </row>
    <row r="115" spans="2:15" ht="15" customHeight="1">
      <c r="B115" s="16">
        <f t="shared" si="13"/>
        <v>0</v>
      </c>
      <c r="C115" s="16">
        <f t="shared" si="14"/>
        <v>0</v>
      </c>
      <c r="D115" s="16">
        <f t="shared" si="14"/>
        <v>0</v>
      </c>
      <c r="E115" s="16">
        <f t="shared" si="14"/>
        <v>0</v>
      </c>
      <c r="F115" s="16">
        <f t="shared" si="14"/>
        <v>0</v>
      </c>
      <c r="G115" s="16">
        <f t="shared" si="14"/>
        <v>0</v>
      </c>
      <c r="H115" s="16">
        <f t="shared" si="14"/>
        <v>0</v>
      </c>
      <c r="I115" s="16">
        <f t="shared" si="14"/>
        <v>0</v>
      </c>
      <c r="J115" s="16">
        <f t="shared" si="14"/>
        <v>0</v>
      </c>
      <c r="K115" s="16">
        <f t="shared" si="14"/>
        <v>0</v>
      </c>
      <c r="M115" s="22">
        <v>2328000</v>
      </c>
      <c r="N115" s="23">
        <v>2332000</v>
      </c>
      <c r="O115" s="25">
        <v>1549600</v>
      </c>
    </row>
    <row r="116" spans="2:15" ht="15" customHeight="1">
      <c r="B116" s="16">
        <f t="shared" si="13"/>
        <v>0</v>
      </c>
      <c r="C116" s="16">
        <f t="shared" si="14"/>
        <v>0</v>
      </c>
      <c r="D116" s="16">
        <f t="shared" si="14"/>
        <v>0</v>
      </c>
      <c r="E116" s="16">
        <f t="shared" si="14"/>
        <v>0</v>
      </c>
      <c r="F116" s="16">
        <f t="shared" si="14"/>
        <v>0</v>
      </c>
      <c r="G116" s="16">
        <f t="shared" si="14"/>
        <v>0</v>
      </c>
      <c r="H116" s="16">
        <f t="shared" si="14"/>
        <v>0</v>
      </c>
      <c r="I116" s="16">
        <f t="shared" si="14"/>
        <v>0</v>
      </c>
      <c r="J116" s="16">
        <f t="shared" si="14"/>
        <v>0</v>
      </c>
      <c r="K116" s="16">
        <f t="shared" si="14"/>
        <v>0</v>
      </c>
      <c r="M116" s="22">
        <v>2332000</v>
      </c>
      <c r="N116" s="23">
        <v>2336000</v>
      </c>
      <c r="O116" s="25">
        <v>1552400</v>
      </c>
    </row>
    <row r="117" spans="2:15" ht="15" customHeight="1">
      <c r="B117" s="16">
        <f t="shared" si="13"/>
        <v>0</v>
      </c>
      <c r="C117" s="16">
        <f t="shared" si="14"/>
        <v>0</v>
      </c>
      <c r="D117" s="16">
        <f t="shared" si="14"/>
        <v>0</v>
      </c>
      <c r="E117" s="16">
        <f t="shared" si="14"/>
        <v>0</v>
      </c>
      <c r="F117" s="16">
        <f t="shared" si="14"/>
        <v>0</v>
      </c>
      <c r="G117" s="16">
        <f t="shared" si="14"/>
        <v>0</v>
      </c>
      <c r="H117" s="16">
        <f t="shared" si="14"/>
        <v>0</v>
      </c>
      <c r="I117" s="16">
        <f t="shared" si="14"/>
        <v>0</v>
      </c>
      <c r="J117" s="16">
        <f t="shared" si="14"/>
        <v>0</v>
      </c>
      <c r="K117" s="16">
        <f t="shared" si="14"/>
        <v>0</v>
      </c>
      <c r="M117" s="22">
        <v>2336000</v>
      </c>
      <c r="N117" s="23">
        <v>2340000</v>
      </c>
      <c r="O117" s="25">
        <v>1555200</v>
      </c>
    </row>
    <row r="118" spans="2:15" ht="15" customHeight="1">
      <c r="B118" s="16">
        <f t="shared" si="13"/>
        <v>0</v>
      </c>
      <c r="C118" s="16">
        <f t="shared" si="14"/>
        <v>0</v>
      </c>
      <c r="D118" s="16">
        <f t="shared" si="14"/>
        <v>0</v>
      </c>
      <c r="E118" s="16">
        <f t="shared" si="14"/>
        <v>0</v>
      </c>
      <c r="F118" s="16">
        <f t="shared" si="14"/>
        <v>0</v>
      </c>
      <c r="G118" s="16">
        <f t="shared" si="14"/>
        <v>0</v>
      </c>
      <c r="H118" s="16">
        <f t="shared" si="14"/>
        <v>0</v>
      </c>
      <c r="I118" s="16">
        <f t="shared" si="14"/>
        <v>0</v>
      </c>
      <c r="J118" s="16">
        <f t="shared" si="14"/>
        <v>0</v>
      </c>
      <c r="K118" s="16">
        <f t="shared" si="14"/>
        <v>0</v>
      </c>
      <c r="M118" s="22">
        <v>2340000</v>
      </c>
      <c r="N118" s="23">
        <v>2344000</v>
      </c>
      <c r="O118" s="25">
        <v>1558000</v>
      </c>
    </row>
    <row r="119" spans="2:15" ht="15" customHeight="1">
      <c r="B119" s="16">
        <f t="shared" si="13"/>
        <v>0</v>
      </c>
      <c r="C119" s="16">
        <f t="shared" si="14"/>
        <v>0</v>
      </c>
      <c r="D119" s="16">
        <f t="shared" si="14"/>
        <v>0</v>
      </c>
      <c r="E119" s="16">
        <f t="shared" si="14"/>
        <v>0</v>
      </c>
      <c r="F119" s="16">
        <f t="shared" si="14"/>
        <v>0</v>
      </c>
      <c r="G119" s="16">
        <f t="shared" si="14"/>
        <v>0</v>
      </c>
      <c r="H119" s="16">
        <f t="shared" si="14"/>
        <v>0</v>
      </c>
      <c r="I119" s="16">
        <f t="shared" si="14"/>
        <v>0</v>
      </c>
      <c r="J119" s="16">
        <f t="shared" si="14"/>
        <v>0</v>
      </c>
      <c r="K119" s="16">
        <f t="shared" si="14"/>
        <v>0</v>
      </c>
      <c r="M119" s="22">
        <v>2344000</v>
      </c>
      <c r="N119" s="23">
        <v>2348000</v>
      </c>
      <c r="O119" s="25">
        <v>1560800</v>
      </c>
    </row>
    <row r="120" spans="2:15" ht="15" customHeight="1">
      <c r="B120" s="16">
        <f t="shared" si="13"/>
        <v>0</v>
      </c>
      <c r="C120" s="16">
        <f t="shared" si="14"/>
        <v>0</v>
      </c>
      <c r="D120" s="16">
        <f t="shared" si="14"/>
        <v>0</v>
      </c>
      <c r="E120" s="16">
        <f t="shared" si="14"/>
        <v>0</v>
      </c>
      <c r="F120" s="16">
        <f t="shared" si="14"/>
        <v>0</v>
      </c>
      <c r="G120" s="16">
        <f t="shared" si="14"/>
        <v>0</v>
      </c>
      <c r="H120" s="16">
        <f t="shared" si="14"/>
        <v>0</v>
      </c>
      <c r="I120" s="16">
        <f t="shared" si="14"/>
        <v>0</v>
      </c>
      <c r="J120" s="16">
        <f t="shared" si="14"/>
        <v>0</v>
      </c>
      <c r="K120" s="16">
        <f t="shared" si="14"/>
        <v>0</v>
      </c>
      <c r="M120" s="22">
        <v>2348000</v>
      </c>
      <c r="N120" s="23">
        <v>2352000</v>
      </c>
      <c r="O120" s="25">
        <v>1563600</v>
      </c>
    </row>
    <row r="121" spans="2:15" ht="15" customHeight="1">
      <c r="B121" s="16">
        <f t="shared" si="13"/>
        <v>0</v>
      </c>
      <c r="C121" s="16">
        <f t="shared" si="14"/>
        <v>0</v>
      </c>
      <c r="D121" s="16">
        <f t="shared" si="14"/>
        <v>0</v>
      </c>
      <c r="E121" s="16">
        <f t="shared" si="14"/>
        <v>0</v>
      </c>
      <c r="F121" s="16">
        <f t="shared" si="14"/>
        <v>0</v>
      </c>
      <c r="G121" s="16">
        <f t="shared" si="14"/>
        <v>0</v>
      </c>
      <c r="H121" s="16">
        <f t="shared" si="14"/>
        <v>0</v>
      </c>
      <c r="I121" s="16">
        <f t="shared" si="14"/>
        <v>0</v>
      </c>
      <c r="J121" s="16">
        <f t="shared" si="14"/>
        <v>0</v>
      </c>
      <c r="K121" s="16">
        <f t="shared" si="14"/>
        <v>0</v>
      </c>
      <c r="M121" s="22">
        <v>2352000</v>
      </c>
      <c r="N121" s="23">
        <v>2356000</v>
      </c>
      <c r="O121" s="25">
        <v>1568400</v>
      </c>
    </row>
    <row r="122" spans="2:15" ht="15" customHeight="1">
      <c r="B122" s="16">
        <f t="shared" si="13"/>
        <v>0</v>
      </c>
      <c r="C122" s="16">
        <f t="shared" ref="C122:K131" si="15">IF(AND($M122&lt;=C$4,C$4&lt;$N122),$O122,0)</f>
        <v>0</v>
      </c>
      <c r="D122" s="16">
        <f t="shared" si="15"/>
        <v>0</v>
      </c>
      <c r="E122" s="16">
        <f t="shared" si="15"/>
        <v>0</v>
      </c>
      <c r="F122" s="16">
        <f t="shared" si="15"/>
        <v>0</v>
      </c>
      <c r="G122" s="16">
        <f t="shared" si="15"/>
        <v>0</v>
      </c>
      <c r="H122" s="16">
        <f t="shared" si="15"/>
        <v>0</v>
      </c>
      <c r="I122" s="16">
        <f t="shared" si="15"/>
        <v>0</v>
      </c>
      <c r="J122" s="16">
        <f t="shared" si="15"/>
        <v>0</v>
      </c>
      <c r="K122" s="16">
        <f t="shared" si="15"/>
        <v>0</v>
      </c>
      <c r="M122" s="22">
        <v>2356000</v>
      </c>
      <c r="N122" s="23">
        <v>2360000</v>
      </c>
      <c r="O122" s="25">
        <v>1569200</v>
      </c>
    </row>
    <row r="123" spans="2:15" ht="15" customHeight="1">
      <c r="B123" s="16">
        <f t="shared" si="13"/>
        <v>0</v>
      </c>
      <c r="C123" s="16">
        <f t="shared" si="15"/>
        <v>0</v>
      </c>
      <c r="D123" s="16">
        <f t="shared" si="15"/>
        <v>0</v>
      </c>
      <c r="E123" s="16">
        <f t="shared" si="15"/>
        <v>0</v>
      </c>
      <c r="F123" s="16">
        <f t="shared" si="15"/>
        <v>0</v>
      </c>
      <c r="G123" s="16">
        <f t="shared" si="15"/>
        <v>0</v>
      </c>
      <c r="H123" s="16">
        <f t="shared" si="15"/>
        <v>0</v>
      </c>
      <c r="I123" s="16">
        <f t="shared" si="15"/>
        <v>0</v>
      </c>
      <c r="J123" s="16">
        <f t="shared" si="15"/>
        <v>0</v>
      </c>
      <c r="K123" s="16">
        <f t="shared" si="15"/>
        <v>0</v>
      </c>
      <c r="M123" s="22">
        <v>2360000</v>
      </c>
      <c r="N123" s="23">
        <v>2364000</v>
      </c>
      <c r="O123" s="25">
        <v>1572000</v>
      </c>
    </row>
    <row r="124" spans="2:15" ht="15" customHeight="1">
      <c r="B124" s="16">
        <f t="shared" si="13"/>
        <v>0</v>
      </c>
      <c r="C124" s="16">
        <f t="shared" si="15"/>
        <v>0</v>
      </c>
      <c r="D124" s="16">
        <f t="shared" si="15"/>
        <v>0</v>
      </c>
      <c r="E124" s="16">
        <f t="shared" si="15"/>
        <v>0</v>
      </c>
      <c r="F124" s="16">
        <f t="shared" si="15"/>
        <v>0</v>
      </c>
      <c r="G124" s="16">
        <f t="shared" si="15"/>
        <v>0</v>
      </c>
      <c r="H124" s="16">
        <f t="shared" si="15"/>
        <v>0</v>
      </c>
      <c r="I124" s="16">
        <f t="shared" si="15"/>
        <v>0</v>
      </c>
      <c r="J124" s="16">
        <f t="shared" si="15"/>
        <v>0</v>
      </c>
      <c r="K124" s="16">
        <f t="shared" si="15"/>
        <v>0</v>
      </c>
      <c r="M124" s="22">
        <v>2364000</v>
      </c>
      <c r="N124" s="23">
        <v>2368000</v>
      </c>
      <c r="O124" s="25">
        <v>1574800</v>
      </c>
    </row>
    <row r="125" spans="2:15" ht="15" customHeight="1">
      <c r="B125" s="16">
        <f t="shared" si="13"/>
        <v>0</v>
      </c>
      <c r="C125" s="16">
        <f t="shared" si="15"/>
        <v>0</v>
      </c>
      <c r="D125" s="16">
        <f t="shared" si="15"/>
        <v>0</v>
      </c>
      <c r="E125" s="16">
        <f t="shared" si="15"/>
        <v>0</v>
      </c>
      <c r="F125" s="16">
        <f t="shared" si="15"/>
        <v>0</v>
      </c>
      <c r="G125" s="16">
        <f t="shared" si="15"/>
        <v>0</v>
      </c>
      <c r="H125" s="16">
        <f t="shared" si="15"/>
        <v>0</v>
      </c>
      <c r="I125" s="16">
        <f t="shared" si="15"/>
        <v>0</v>
      </c>
      <c r="J125" s="16">
        <f t="shared" si="15"/>
        <v>0</v>
      </c>
      <c r="K125" s="16">
        <f t="shared" si="15"/>
        <v>0</v>
      </c>
      <c r="M125" s="22">
        <v>2368000</v>
      </c>
      <c r="N125" s="23">
        <v>2372000</v>
      </c>
      <c r="O125" s="25">
        <v>1577600</v>
      </c>
    </row>
    <row r="126" spans="2:15" ht="15" customHeight="1">
      <c r="B126" s="16">
        <f t="shared" si="13"/>
        <v>0</v>
      </c>
      <c r="C126" s="16">
        <f t="shared" si="15"/>
        <v>0</v>
      </c>
      <c r="D126" s="16">
        <f t="shared" si="15"/>
        <v>0</v>
      </c>
      <c r="E126" s="16">
        <f t="shared" si="15"/>
        <v>0</v>
      </c>
      <c r="F126" s="16">
        <f t="shared" si="15"/>
        <v>0</v>
      </c>
      <c r="G126" s="16">
        <f t="shared" si="15"/>
        <v>0</v>
      </c>
      <c r="H126" s="16">
        <f t="shared" si="15"/>
        <v>0</v>
      </c>
      <c r="I126" s="16">
        <f t="shared" si="15"/>
        <v>0</v>
      </c>
      <c r="J126" s="16">
        <f t="shared" si="15"/>
        <v>0</v>
      </c>
      <c r="K126" s="16">
        <f t="shared" si="15"/>
        <v>0</v>
      </c>
      <c r="M126" s="22">
        <v>2372000</v>
      </c>
      <c r="N126" s="23">
        <v>2376000</v>
      </c>
      <c r="O126" s="25">
        <v>1580400</v>
      </c>
    </row>
    <row r="127" spans="2:15" ht="15" customHeight="1">
      <c r="B127" s="16">
        <f t="shared" si="13"/>
        <v>0</v>
      </c>
      <c r="C127" s="16">
        <f t="shared" si="15"/>
        <v>0</v>
      </c>
      <c r="D127" s="16">
        <f t="shared" si="15"/>
        <v>0</v>
      </c>
      <c r="E127" s="16">
        <f t="shared" si="15"/>
        <v>0</v>
      </c>
      <c r="F127" s="16">
        <f t="shared" si="15"/>
        <v>0</v>
      </c>
      <c r="G127" s="16">
        <f t="shared" si="15"/>
        <v>0</v>
      </c>
      <c r="H127" s="16">
        <f t="shared" si="15"/>
        <v>0</v>
      </c>
      <c r="I127" s="16">
        <f t="shared" si="15"/>
        <v>0</v>
      </c>
      <c r="J127" s="16">
        <f t="shared" si="15"/>
        <v>0</v>
      </c>
      <c r="K127" s="16">
        <f t="shared" si="15"/>
        <v>0</v>
      </c>
      <c r="M127" s="22">
        <v>2376000</v>
      </c>
      <c r="N127" s="23">
        <v>2380000</v>
      </c>
      <c r="O127" s="25">
        <v>1583200</v>
      </c>
    </row>
    <row r="128" spans="2:15" ht="15" customHeight="1">
      <c r="B128" s="16">
        <f t="shared" si="13"/>
        <v>0</v>
      </c>
      <c r="C128" s="16">
        <f t="shared" si="15"/>
        <v>0</v>
      </c>
      <c r="D128" s="16">
        <f t="shared" si="15"/>
        <v>0</v>
      </c>
      <c r="E128" s="16">
        <f t="shared" si="15"/>
        <v>0</v>
      </c>
      <c r="F128" s="16">
        <f t="shared" si="15"/>
        <v>0</v>
      </c>
      <c r="G128" s="16">
        <f t="shared" si="15"/>
        <v>0</v>
      </c>
      <c r="H128" s="16">
        <f t="shared" si="15"/>
        <v>0</v>
      </c>
      <c r="I128" s="16">
        <f t="shared" si="15"/>
        <v>0</v>
      </c>
      <c r="J128" s="16">
        <f t="shared" si="15"/>
        <v>0</v>
      </c>
      <c r="K128" s="16">
        <f t="shared" si="15"/>
        <v>0</v>
      </c>
      <c r="M128" s="22">
        <v>2380000</v>
      </c>
      <c r="N128" s="23">
        <v>2384000</v>
      </c>
      <c r="O128" s="25">
        <v>1586000</v>
      </c>
    </row>
    <row r="129" spans="2:15" ht="15" customHeight="1">
      <c r="B129" s="16">
        <f t="shared" si="13"/>
        <v>0</v>
      </c>
      <c r="C129" s="16">
        <f t="shared" si="15"/>
        <v>0</v>
      </c>
      <c r="D129" s="16">
        <f t="shared" si="15"/>
        <v>0</v>
      </c>
      <c r="E129" s="16">
        <f t="shared" si="15"/>
        <v>0</v>
      </c>
      <c r="F129" s="16">
        <f t="shared" si="15"/>
        <v>0</v>
      </c>
      <c r="G129" s="16">
        <f t="shared" si="15"/>
        <v>0</v>
      </c>
      <c r="H129" s="16">
        <f t="shared" si="15"/>
        <v>0</v>
      </c>
      <c r="I129" s="16">
        <f t="shared" si="15"/>
        <v>0</v>
      </c>
      <c r="J129" s="16">
        <f t="shared" si="15"/>
        <v>0</v>
      </c>
      <c r="K129" s="16">
        <f t="shared" si="15"/>
        <v>0</v>
      </c>
      <c r="M129" s="22">
        <v>2384000</v>
      </c>
      <c r="N129" s="23">
        <v>2388000</v>
      </c>
      <c r="O129" s="25">
        <v>1588800</v>
      </c>
    </row>
    <row r="130" spans="2:15" ht="15" customHeight="1">
      <c r="B130" s="16">
        <f t="shared" si="13"/>
        <v>0</v>
      </c>
      <c r="C130" s="16">
        <f t="shared" si="15"/>
        <v>0</v>
      </c>
      <c r="D130" s="16">
        <f t="shared" si="15"/>
        <v>0</v>
      </c>
      <c r="E130" s="16">
        <f t="shared" si="15"/>
        <v>0</v>
      </c>
      <c r="F130" s="16">
        <f t="shared" si="15"/>
        <v>0</v>
      </c>
      <c r="G130" s="16">
        <f t="shared" si="15"/>
        <v>0</v>
      </c>
      <c r="H130" s="16">
        <f t="shared" si="15"/>
        <v>0</v>
      </c>
      <c r="I130" s="16">
        <f t="shared" si="15"/>
        <v>0</v>
      </c>
      <c r="J130" s="16">
        <f t="shared" si="15"/>
        <v>0</v>
      </c>
      <c r="K130" s="16">
        <f t="shared" si="15"/>
        <v>0</v>
      </c>
      <c r="M130" s="22">
        <v>2388000</v>
      </c>
      <c r="N130" s="23">
        <v>2392000</v>
      </c>
      <c r="O130" s="25">
        <v>1591600</v>
      </c>
    </row>
    <row r="131" spans="2:15" ht="15" customHeight="1">
      <c r="B131" s="16">
        <f t="shared" si="13"/>
        <v>0</v>
      </c>
      <c r="C131" s="16">
        <f t="shared" si="15"/>
        <v>0</v>
      </c>
      <c r="D131" s="16">
        <f t="shared" si="15"/>
        <v>0</v>
      </c>
      <c r="E131" s="16">
        <f t="shared" si="15"/>
        <v>0</v>
      </c>
      <c r="F131" s="16">
        <f t="shared" si="15"/>
        <v>0</v>
      </c>
      <c r="G131" s="16">
        <f t="shared" si="15"/>
        <v>0</v>
      </c>
      <c r="H131" s="16">
        <f t="shared" si="15"/>
        <v>0</v>
      </c>
      <c r="I131" s="16">
        <f t="shared" si="15"/>
        <v>0</v>
      </c>
      <c r="J131" s="16">
        <f t="shared" si="15"/>
        <v>0</v>
      </c>
      <c r="K131" s="16">
        <f t="shared" si="15"/>
        <v>0</v>
      </c>
      <c r="M131" s="22">
        <v>2392000</v>
      </c>
      <c r="N131" s="23">
        <v>2396000</v>
      </c>
      <c r="O131" s="25">
        <v>1594400</v>
      </c>
    </row>
    <row r="132" spans="2:15" ht="15" customHeight="1">
      <c r="B132" s="16">
        <f t="shared" si="13"/>
        <v>0</v>
      </c>
      <c r="C132" s="16">
        <f t="shared" ref="C132:K137" si="16">IF(AND($M132&lt;=C$4,C$4&lt;$N132),$O132,0)</f>
        <v>0</v>
      </c>
      <c r="D132" s="16">
        <f t="shared" si="16"/>
        <v>0</v>
      </c>
      <c r="E132" s="16">
        <f t="shared" si="16"/>
        <v>0</v>
      </c>
      <c r="F132" s="16">
        <f t="shared" si="16"/>
        <v>0</v>
      </c>
      <c r="G132" s="16">
        <f t="shared" si="16"/>
        <v>0</v>
      </c>
      <c r="H132" s="16">
        <f t="shared" si="16"/>
        <v>0</v>
      </c>
      <c r="I132" s="16">
        <f t="shared" si="16"/>
        <v>0</v>
      </c>
      <c r="J132" s="16">
        <f t="shared" si="16"/>
        <v>0</v>
      </c>
      <c r="K132" s="16">
        <f t="shared" si="16"/>
        <v>0</v>
      </c>
      <c r="M132" s="22">
        <v>2396000</v>
      </c>
      <c r="N132" s="23">
        <v>2400000</v>
      </c>
      <c r="O132" s="25">
        <v>1597200</v>
      </c>
    </row>
    <row r="133" spans="2:15" ht="15" customHeight="1">
      <c r="B133" s="16">
        <f t="shared" si="13"/>
        <v>0</v>
      </c>
      <c r="C133" s="16">
        <f t="shared" si="16"/>
        <v>0</v>
      </c>
      <c r="D133" s="16">
        <f t="shared" si="16"/>
        <v>0</v>
      </c>
      <c r="E133" s="16">
        <f t="shared" si="16"/>
        <v>0</v>
      </c>
      <c r="F133" s="16">
        <f t="shared" si="16"/>
        <v>0</v>
      </c>
      <c r="G133" s="16">
        <f t="shared" si="16"/>
        <v>0</v>
      </c>
      <c r="H133" s="16">
        <f t="shared" si="16"/>
        <v>0</v>
      </c>
      <c r="I133" s="16">
        <f t="shared" si="16"/>
        <v>0</v>
      </c>
      <c r="J133" s="16">
        <f t="shared" si="16"/>
        <v>0</v>
      </c>
      <c r="K133" s="16">
        <f t="shared" si="16"/>
        <v>0</v>
      </c>
      <c r="M133" s="22">
        <v>2400000</v>
      </c>
      <c r="N133" s="23">
        <v>2404000</v>
      </c>
      <c r="O133" s="25">
        <v>1600000</v>
      </c>
    </row>
    <row r="134" spans="2:15" ht="15" customHeight="1">
      <c r="B134" s="16">
        <f t="shared" si="13"/>
        <v>0</v>
      </c>
      <c r="C134" s="16">
        <f t="shared" si="16"/>
        <v>0</v>
      </c>
      <c r="D134" s="16">
        <f t="shared" si="16"/>
        <v>0</v>
      </c>
      <c r="E134" s="16">
        <f t="shared" si="16"/>
        <v>0</v>
      </c>
      <c r="F134" s="16">
        <f t="shared" si="16"/>
        <v>0</v>
      </c>
      <c r="G134" s="16">
        <f t="shared" si="16"/>
        <v>0</v>
      </c>
      <c r="H134" s="16">
        <f t="shared" si="16"/>
        <v>0</v>
      </c>
      <c r="I134" s="16">
        <f t="shared" si="16"/>
        <v>0</v>
      </c>
      <c r="J134" s="16">
        <f t="shared" si="16"/>
        <v>0</v>
      </c>
      <c r="K134" s="16">
        <f t="shared" si="16"/>
        <v>0</v>
      </c>
      <c r="M134" s="22">
        <v>2404000</v>
      </c>
      <c r="N134" s="23">
        <v>2408000</v>
      </c>
      <c r="O134" s="25">
        <v>1602800</v>
      </c>
    </row>
    <row r="135" spans="2:15" ht="15" customHeight="1">
      <c r="B135" s="16">
        <f t="shared" si="13"/>
        <v>0</v>
      </c>
      <c r="C135" s="16">
        <f t="shared" si="16"/>
        <v>0</v>
      </c>
      <c r="D135" s="16">
        <f t="shared" si="16"/>
        <v>0</v>
      </c>
      <c r="E135" s="16">
        <f t="shared" si="16"/>
        <v>0</v>
      </c>
      <c r="F135" s="16">
        <f t="shared" si="16"/>
        <v>0</v>
      </c>
      <c r="G135" s="16">
        <f t="shared" si="16"/>
        <v>0</v>
      </c>
      <c r="H135" s="16">
        <f t="shared" si="16"/>
        <v>0</v>
      </c>
      <c r="I135" s="16">
        <f t="shared" si="16"/>
        <v>0</v>
      </c>
      <c r="J135" s="16">
        <f t="shared" si="16"/>
        <v>0</v>
      </c>
      <c r="K135" s="16">
        <f t="shared" si="16"/>
        <v>0</v>
      </c>
      <c r="M135" s="22">
        <v>2408000</v>
      </c>
      <c r="N135" s="23">
        <v>2412000</v>
      </c>
      <c r="O135" s="25">
        <v>1605600</v>
      </c>
    </row>
    <row r="136" spans="2:15" ht="15" customHeight="1">
      <c r="B136" s="16">
        <f t="shared" si="13"/>
        <v>0</v>
      </c>
      <c r="C136" s="16">
        <f t="shared" si="16"/>
        <v>0</v>
      </c>
      <c r="D136" s="16">
        <f t="shared" si="16"/>
        <v>0</v>
      </c>
      <c r="E136" s="16">
        <f t="shared" si="16"/>
        <v>0</v>
      </c>
      <c r="F136" s="16">
        <f t="shared" si="16"/>
        <v>0</v>
      </c>
      <c r="G136" s="16">
        <f t="shared" si="16"/>
        <v>0</v>
      </c>
      <c r="H136" s="16">
        <f t="shared" si="16"/>
        <v>0</v>
      </c>
      <c r="I136" s="16">
        <f t="shared" si="16"/>
        <v>0</v>
      </c>
      <c r="J136" s="16">
        <f t="shared" si="16"/>
        <v>0</v>
      </c>
      <c r="K136" s="16">
        <f t="shared" si="16"/>
        <v>0</v>
      </c>
      <c r="M136" s="22">
        <v>2412000</v>
      </c>
      <c r="N136" s="23">
        <v>2416000</v>
      </c>
      <c r="O136" s="25">
        <v>1608400</v>
      </c>
    </row>
    <row r="137" spans="2:15" ht="15" customHeight="1">
      <c r="B137" s="16">
        <f t="shared" si="13"/>
        <v>0</v>
      </c>
      <c r="C137" s="16">
        <f t="shared" si="16"/>
        <v>0</v>
      </c>
      <c r="D137" s="16">
        <f t="shared" si="16"/>
        <v>0</v>
      </c>
      <c r="E137" s="16">
        <f t="shared" si="16"/>
        <v>0</v>
      </c>
      <c r="F137" s="16">
        <f t="shared" si="16"/>
        <v>0</v>
      </c>
      <c r="G137" s="16">
        <f t="shared" si="16"/>
        <v>0</v>
      </c>
      <c r="H137" s="16">
        <f t="shared" si="16"/>
        <v>0</v>
      </c>
      <c r="I137" s="16">
        <f t="shared" si="16"/>
        <v>0</v>
      </c>
      <c r="J137" s="16">
        <f t="shared" si="16"/>
        <v>0</v>
      </c>
      <c r="K137" s="16">
        <f t="shared" si="16"/>
        <v>0</v>
      </c>
      <c r="M137" s="22">
        <v>2416000</v>
      </c>
      <c r="N137" s="23">
        <v>2420000</v>
      </c>
      <c r="O137" s="25">
        <v>1611200</v>
      </c>
    </row>
    <row r="138" spans="2:15" ht="15" customHeight="1">
      <c r="B138" s="16">
        <f t="shared" si="13"/>
        <v>0</v>
      </c>
      <c r="C138" s="16">
        <f>IF(AND($M138&lt;=C$4,C$4&lt;$N138),$O138,0)</f>
        <v>0</v>
      </c>
      <c r="D138" s="16">
        <f>IF(AND($M138&lt;=D$4,D$4&lt;$N138),$O138,0)</f>
        <v>0</v>
      </c>
      <c r="E138" s="16">
        <f>IF(AND($M138&lt;=E$4,E$4&lt;$N138),$O138,0)</f>
        <v>0</v>
      </c>
      <c r="F138" s="16">
        <f>IF(AND($M138&lt;=F$4,F$4&lt;$N138),$O138,0)</f>
        <v>0</v>
      </c>
      <c r="G138" s="16">
        <f>IF(AND($M138&lt;=G$4,G$4&lt;$N138),$O138,0)</f>
        <v>0</v>
      </c>
      <c r="H138" s="16">
        <f t="shared" ref="C138:K153" si="17">IF(AND($M138&lt;=H$4,H$4&lt;$N138),$O138,0)</f>
        <v>0</v>
      </c>
      <c r="I138" s="16">
        <f t="shared" si="17"/>
        <v>0</v>
      </c>
      <c r="J138" s="16">
        <f t="shared" si="17"/>
        <v>0</v>
      </c>
      <c r="K138" s="16">
        <f t="shared" si="17"/>
        <v>0</v>
      </c>
      <c r="M138" s="22">
        <v>2420000</v>
      </c>
      <c r="N138" s="23">
        <v>2424000</v>
      </c>
      <c r="O138" s="25">
        <v>1614000</v>
      </c>
    </row>
    <row r="139" spans="2:15" ht="15" customHeight="1">
      <c r="B139" s="16">
        <f t="shared" si="13"/>
        <v>0</v>
      </c>
      <c r="C139" s="16">
        <f t="shared" si="17"/>
        <v>0</v>
      </c>
      <c r="D139" s="16">
        <f t="shared" si="17"/>
        <v>0</v>
      </c>
      <c r="E139" s="16">
        <f t="shared" si="17"/>
        <v>0</v>
      </c>
      <c r="F139" s="16">
        <f t="shared" si="17"/>
        <v>0</v>
      </c>
      <c r="G139" s="16">
        <f t="shared" si="17"/>
        <v>0</v>
      </c>
      <c r="H139" s="16">
        <f t="shared" si="17"/>
        <v>0</v>
      </c>
      <c r="I139" s="16">
        <f t="shared" si="17"/>
        <v>0</v>
      </c>
      <c r="J139" s="16">
        <f t="shared" si="17"/>
        <v>0</v>
      </c>
      <c r="K139" s="16">
        <f t="shared" si="17"/>
        <v>0</v>
      </c>
      <c r="M139" s="22">
        <v>2424000</v>
      </c>
      <c r="N139" s="23">
        <v>2428000</v>
      </c>
      <c r="O139" s="25">
        <v>1616800</v>
      </c>
    </row>
    <row r="140" spans="2:15" ht="15" customHeight="1">
      <c r="B140" s="16">
        <f t="shared" si="13"/>
        <v>0</v>
      </c>
      <c r="C140" s="16">
        <f t="shared" si="17"/>
        <v>0</v>
      </c>
      <c r="D140" s="16">
        <f t="shared" si="17"/>
        <v>0</v>
      </c>
      <c r="E140" s="16">
        <f t="shared" si="17"/>
        <v>0</v>
      </c>
      <c r="F140" s="16">
        <f t="shared" si="17"/>
        <v>0</v>
      </c>
      <c r="G140" s="16">
        <f t="shared" si="17"/>
        <v>0</v>
      </c>
      <c r="H140" s="16">
        <f t="shared" si="17"/>
        <v>0</v>
      </c>
      <c r="I140" s="16">
        <f t="shared" si="17"/>
        <v>0</v>
      </c>
      <c r="J140" s="16">
        <f t="shared" si="17"/>
        <v>0</v>
      </c>
      <c r="K140" s="16">
        <f t="shared" si="17"/>
        <v>0</v>
      </c>
      <c r="M140" s="22">
        <v>2428000</v>
      </c>
      <c r="N140" s="23">
        <v>2432000</v>
      </c>
      <c r="O140" s="25">
        <v>1619600</v>
      </c>
    </row>
    <row r="141" spans="2:15" ht="15" customHeight="1">
      <c r="B141" s="16">
        <f t="shared" si="13"/>
        <v>0</v>
      </c>
      <c r="C141" s="16">
        <f t="shared" si="17"/>
        <v>0</v>
      </c>
      <c r="D141" s="16">
        <f t="shared" si="17"/>
        <v>0</v>
      </c>
      <c r="E141" s="16">
        <f t="shared" si="17"/>
        <v>0</v>
      </c>
      <c r="F141" s="16">
        <f t="shared" si="17"/>
        <v>0</v>
      </c>
      <c r="G141" s="16">
        <f t="shared" si="17"/>
        <v>0</v>
      </c>
      <c r="H141" s="16">
        <f t="shared" si="17"/>
        <v>0</v>
      </c>
      <c r="I141" s="16">
        <f t="shared" si="17"/>
        <v>0</v>
      </c>
      <c r="J141" s="16">
        <f t="shared" si="17"/>
        <v>0</v>
      </c>
      <c r="K141" s="16">
        <f t="shared" si="17"/>
        <v>0</v>
      </c>
      <c r="M141" s="22">
        <v>2432000</v>
      </c>
      <c r="N141" s="23">
        <v>2436000</v>
      </c>
      <c r="O141" s="25">
        <v>1622400</v>
      </c>
    </row>
    <row r="142" spans="2:15" ht="15" customHeight="1">
      <c r="B142" s="16">
        <f t="shared" si="13"/>
        <v>0</v>
      </c>
      <c r="C142" s="16">
        <f t="shared" si="17"/>
        <v>0</v>
      </c>
      <c r="D142" s="16">
        <f t="shared" si="17"/>
        <v>0</v>
      </c>
      <c r="E142" s="16">
        <f t="shared" si="17"/>
        <v>0</v>
      </c>
      <c r="F142" s="16">
        <f t="shared" si="17"/>
        <v>0</v>
      </c>
      <c r="G142" s="16">
        <f t="shared" si="17"/>
        <v>0</v>
      </c>
      <c r="H142" s="16">
        <f t="shared" si="17"/>
        <v>0</v>
      </c>
      <c r="I142" s="16">
        <f t="shared" si="17"/>
        <v>0</v>
      </c>
      <c r="J142" s="16">
        <f t="shared" si="17"/>
        <v>0</v>
      </c>
      <c r="K142" s="16">
        <f t="shared" si="17"/>
        <v>0</v>
      </c>
      <c r="M142" s="22">
        <v>2436000</v>
      </c>
      <c r="N142" s="23">
        <v>2440000</v>
      </c>
      <c r="O142" s="25">
        <v>1625200</v>
      </c>
    </row>
    <row r="143" spans="2:15" ht="15" customHeight="1">
      <c r="B143" s="16">
        <f t="shared" si="13"/>
        <v>0</v>
      </c>
      <c r="C143" s="16">
        <f t="shared" si="17"/>
        <v>0</v>
      </c>
      <c r="D143" s="16">
        <f t="shared" si="17"/>
        <v>0</v>
      </c>
      <c r="E143" s="16">
        <f t="shared" si="17"/>
        <v>0</v>
      </c>
      <c r="F143" s="16">
        <f t="shared" si="17"/>
        <v>0</v>
      </c>
      <c r="G143" s="16">
        <f t="shared" si="17"/>
        <v>0</v>
      </c>
      <c r="H143" s="16">
        <f t="shared" si="17"/>
        <v>0</v>
      </c>
      <c r="I143" s="16">
        <f t="shared" si="17"/>
        <v>0</v>
      </c>
      <c r="J143" s="16">
        <f t="shared" si="17"/>
        <v>0</v>
      </c>
      <c r="K143" s="16">
        <f t="shared" si="17"/>
        <v>0</v>
      </c>
      <c r="M143" s="22">
        <v>2440000</v>
      </c>
      <c r="N143" s="23">
        <v>2444000</v>
      </c>
      <c r="O143" s="25">
        <v>1628000</v>
      </c>
    </row>
    <row r="144" spans="2:15" ht="15" customHeight="1">
      <c r="B144" s="16">
        <f t="shared" si="13"/>
        <v>0</v>
      </c>
      <c r="C144" s="16">
        <f t="shared" si="17"/>
        <v>0</v>
      </c>
      <c r="D144" s="16">
        <f t="shared" si="17"/>
        <v>0</v>
      </c>
      <c r="E144" s="16">
        <f t="shared" si="17"/>
        <v>0</v>
      </c>
      <c r="F144" s="16">
        <f t="shared" si="17"/>
        <v>0</v>
      </c>
      <c r="G144" s="16">
        <f t="shared" si="17"/>
        <v>0</v>
      </c>
      <c r="H144" s="16">
        <f t="shared" si="17"/>
        <v>0</v>
      </c>
      <c r="I144" s="16">
        <f t="shared" si="17"/>
        <v>0</v>
      </c>
      <c r="J144" s="16">
        <f t="shared" si="17"/>
        <v>0</v>
      </c>
      <c r="K144" s="16">
        <f t="shared" si="17"/>
        <v>0</v>
      </c>
      <c r="M144" s="22">
        <v>2444000</v>
      </c>
      <c r="N144" s="23">
        <v>2448000</v>
      </c>
      <c r="O144" s="25">
        <v>1630800</v>
      </c>
    </row>
    <row r="145" spans="2:15" ht="15" customHeight="1">
      <c r="B145" s="16">
        <f t="shared" si="13"/>
        <v>0</v>
      </c>
      <c r="C145" s="16">
        <f t="shared" si="17"/>
        <v>0</v>
      </c>
      <c r="D145" s="16">
        <f t="shared" si="17"/>
        <v>0</v>
      </c>
      <c r="E145" s="16">
        <f t="shared" si="17"/>
        <v>0</v>
      </c>
      <c r="F145" s="16">
        <f t="shared" si="17"/>
        <v>0</v>
      </c>
      <c r="G145" s="16">
        <f t="shared" si="17"/>
        <v>0</v>
      </c>
      <c r="H145" s="16">
        <f t="shared" si="17"/>
        <v>0</v>
      </c>
      <c r="I145" s="16">
        <f t="shared" si="17"/>
        <v>0</v>
      </c>
      <c r="J145" s="16">
        <f t="shared" si="17"/>
        <v>0</v>
      </c>
      <c r="K145" s="16">
        <f t="shared" si="17"/>
        <v>0</v>
      </c>
      <c r="M145" s="22">
        <v>2448000</v>
      </c>
      <c r="N145" s="23">
        <v>2452000</v>
      </c>
      <c r="O145" s="25">
        <v>1633600</v>
      </c>
    </row>
    <row r="146" spans="2:15" ht="15" customHeight="1">
      <c r="B146" s="16">
        <f t="shared" si="13"/>
        <v>0</v>
      </c>
      <c r="C146" s="16">
        <f t="shared" si="17"/>
        <v>0</v>
      </c>
      <c r="D146" s="16">
        <f t="shared" si="17"/>
        <v>0</v>
      </c>
      <c r="E146" s="16">
        <f t="shared" si="17"/>
        <v>0</v>
      </c>
      <c r="F146" s="16">
        <f t="shared" si="17"/>
        <v>0</v>
      </c>
      <c r="G146" s="16">
        <f t="shared" si="17"/>
        <v>0</v>
      </c>
      <c r="H146" s="16">
        <f t="shared" si="17"/>
        <v>0</v>
      </c>
      <c r="I146" s="16">
        <f t="shared" si="17"/>
        <v>0</v>
      </c>
      <c r="J146" s="16">
        <f t="shared" si="17"/>
        <v>0</v>
      </c>
      <c r="K146" s="16">
        <f t="shared" si="17"/>
        <v>0</v>
      </c>
      <c r="M146" s="22">
        <v>2452000</v>
      </c>
      <c r="N146" s="23">
        <v>2456000</v>
      </c>
      <c r="O146" s="25">
        <v>1636400</v>
      </c>
    </row>
    <row r="147" spans="2:15" ht="15" customHeight="1">
      <c r="B147" s="16">
        <f t="shared" si="13"/>
        <v>0</v>
      </c>
      <c r="C147" s="16">
        <f t="shared" si="17"/>
        <v>0</v>
      </c>
      <c r="D147" s="16">
        <f t="shared" si="17"/>
        <v>0</v>
      </c>
      <c r="E147" s="16">
        <f t="shared" si="17"/>
        <v>0</v>
      </c>
      <c r="F147" s="16">
        <f t="shared" si="17"/>
        <v>0</v>
      </c>
      <c r="G147" s="16">
        <f t="shared" si="17"/>
        <v>0</v>
      </c>
      <c r="H147" s="16">
        <f t="shared" si="17"/>
        <v>0</v>
      </c>
      <c r="I147" s="16">
        <f t="shared" si="17"/>
        <v>0</v>
      </c>
      <c r="J147" s="16">
        <f t="shared" si="17"/>
        <v>0</v>
      </c>
      <c r="K147" s="16">
        <f t="shared" si="17"/>
        <v>0</v>
      </c>
      <c r="M147" s="22">
        <v>2456000</v>
      </c>
      <c r="N147" s="23">
        <v>2460000</v>
      </c>
      <c r="O147" s="25">
        <v>1639200</v>
      </c>
    </row>
    <row r="148" spans="2:15" ht="15" customHeight="1">
      <c r="B148" s="16">
        <f t="shared" si="13"/>
        <v>0</v>
      </c>
      <c r="C148" s="16">
        <f t="shared" si="17"/>
        <v>0</v>
      </c>
      <c r="D148" s="16">
        <f t="shared" si="17"/>
        <v>0</v>
      </c>
      <c r="E148" s="16">
        <f t="shared" si="17"/>
        <v>0</v>
      </c>
      <c r="F148" s="16">
        <f t="shared" si="17"/>
        <v>0</v>
      </c>
      <c r="G148" s="16">
        <f t="shared" si="17"/>
        <v>0</v>
      </c>
      <c r="H148" s="16">
        <f t="shared" si="17"/>
        <v>0</v>
      </c>
      <c r="I148" s="16">
        <f t="shared" si="17"/>
        <v>0</v>
      </c>
      <c r="J148" s="16">
        <f t="shared" si="17"/>
        <v>0</v>
      </c>
      <c r="K148" s="16">
        <f t="shared" si="17"/>
        <v>0</v>
      </c>
      <c r="M148" s="22">
        <v>2460000</v>
      </c>
      <c r="N148" s="23">
        <v>2464000</v>
      </c>
      <c r="O148" s="25">
        <v>1642000</v>
      </c>
    </row>
    <row r="149" spans="2:15" ht="15" customHeight="1">
      <c r="B149" s="16">
        <f t="shared" si="13"/>
        <v>0</v>
      </c>
      <c r="C149" s="16">
        <f t="shared" si="17"/>
        <v>0</v>
      </c>
      <c r="D149" s="16">
        <f t="shared" si="17"/>
        <v>0</v>
      </c>
      <c r="E149" s="16">
        <f t="shared" si="17"/>
        <v>0</v>
      </c>
      <c r="F149" s="16">
        <f t="shared" si="17"/>
        <v>0</v>
      </c>
      <c r="G149" s="16">
        <f t="shared" si="17"/>
        <v>0</v>
      </c>
      <c r="H149" s="16">
        <f t="shared" si="17"/>
        <v>0</v>
      </c>
      <c r="I149" s="16">
        <f t="shared" si="17"/>
        <v>0</v>
      </c>
      <c r="J149" s="16">
        <f t="shared" si="17"/>
        <v>0</v>
      </c>
      <c r="K149" s="16">
        <f t="shared" si="17"/>
        <v>0</v>
      </c>
      <c r="M149" s="22">
        <v>2464000</v>
      </c>
      <c r="N149" s="23">
        <v>2468000</v>
      </c>
      <c r="O149" s="25">
        <v>1644800</v>
      </c>
    </row>
    <row r="150" spans="2:15" ht="15" customHeight="1">
      <c r="B150" s="16">
        <f t="shared" si="13"/>
        <v>0</v>
      </c>
      <c r="C150" s="16">
        <f t="shared" si="17"/>
        <v>0</v>
      </c>
      <c r="D150" s="16">
        <f t="shared" si="17"/>
        <v>0</v>
      </c>
      <c r="E150" s="16">
        <f t="shared" si="17"/>
        <v>0</v>
      </c>
      <c r="F150" s="16">
        <f t="shared" si="17"/>
        <v>0</v>
      </c>
      <c r="G150" s="16">
        <f t="shared" si="17"/>
        <v>0</v>
      </c>
      <c r="H150" s="16">
        <f t="shared" si="17"/>
        <v>0</v>
      </c>
      <c r="I150" s="16">
        <f t="shared" si="17"/>
        <v>0</v>
      </c>
      <c r="J150" s="16">
        <f t="shared" si="17"/>
        <v>0</v>
      </c>
      <c r="K150" s="16">
        <f t="shared" si="17"/>
        <v>0</v>
      </c>
      <c r="M150" s="22">
        <v>2468000</v>
      </c>
      <c r="N150" s="23">
        <v>2472000</v>
      </c>
      <c r="O150" s="25">
        <v>1647600</v>
      </c>
    </row>
    <row r="151" spans="2:15" ht="15" customHeight="1">
      <c r="B151" s="16">
        <f t="shared" si="13"/>
        <v>0</v>
      </c>
      <c r="C151" s="16">
        <f t="shared" si="17"/>
        <v>0</v>
      </c>
      <c r="D151" s="16">
        <f t="shared" si="17"/>
        <v>0</v>
      </c>
      <c r="E151" s="16">
        <f t="shared" si="17"/>
        <v>0</v>
      </c>
      <c r="F151" s="16">
        <f t="shared" si="17"/>
        <v>0</v>
      </c>
      <c r="G151" s="16">
        <f t="shared" si="17"/>
        <v>0</v>
      </c>
      <c r="H151" s="16">
        <f t="shared" si="17"/>
        <v>0</v>
      </c>
      <c r="I151" s="16">
        <f t="shared" si="17"/>
        <v>0</v>
      </c>
      <c r="J151" s="16">
        <f t="shared" si="17"/>
        <v>0</v>
      </c>
      <c r="K151" s="16">
        <f t="shared" si="17"/>
        <v>0</v>
      </c>
      <c r="M151" s="22">
        <v>2472000</v>
      </c>
      <c r="N151" s="23">
        <v>2476000</v>
      </c>
      <c r="O151" s="25">
        <v>1650400</v>
      </c>
    </row>
    <row r="152" spans="2:15" ht="15" customHeight="1">
      <c r="B152" s="16">
        <f t="shared" si="13"/>
        <v>0</v>
      </c>
      <c r="C152" s="16">
        <f t="shared" si="17"/>
        <v>0</v>
      </c>
      <c r="D152" s="16">
        <f t="shared" si="17"/>
        <v>0</v>
      </c>
      <c r="E152" s="16">
        <f t="shared" si="17"/>
        <v>0</v>
      </c>
      <c r="F152" s="16">
        <f t="shared" si="17"/>
        <v>0</v>
      </c>
      <c r="G152" s="16">
        <f t="shared" si="17"/>
        <v>0</v>
      </c>
      <c r="H152" s="16">
        <f t="shared" si="17"/>
        <v>0</v>
      </c>
      <c r="I152" s="16">
        <f t="shared" si="17"/>
        <v>0</v>
      </c>
      <c r="J152" s="16">
        <f t="shared" si="17"/>
        <v>0</v>
      </c>
      <c r="K152" s="16">
        <f t="shared" si="17"/>
        <v>0</v>
      </c>
      <c r="M152" s="22">
        <v>2476000</v>
      </c>
      <c r="N152" s="23">
        <v>2480000</v>
      </c>
      <c r="O152" s="25">
        <v>1653200</v>
      </c>
    </row>
    <row r="153" spans="2:15" ht="15" customHeight="1">
      <c r="B153" s="16">
        <f t="shared" si="13"/>
        <v>0</v>
      </c>
      <c r="C153" s="16">
        <f t="shared" si="17"/>
        <v>0</v>
      </c>
      <c r="D153" s="16">
        <f t="shared" si="17"/>
        <v>0</v>
      </c>
      <c r="E153" s="16">
        <f t="shared" si="17"/>
        <v>0</v>
      </c>
      <c r="F153" s="16">
        <f t="shared" si="17"/>
        <v>0</v>
      </c>
      <c r="G153" s="16">
        <f t="shared" si="17"/>
        <v>0</v>
      </c>
      <c r="H153" s="16">
        <f t="shared" si="17"/>
        <v>0</v>
      </c>
      <c r="I153" s="16">
        <f t="shared" si="17"/>
        <v>0</v>
      </c>
      <c r="J153" s="16">
        <f t="shared" si="17"/>
        <v>0</v>
      </c>
      <c r="K153" s="16">
        <f t="shared" si="17"/>
        <v>0</v>
      </c>
      <c r="M153" s="22">
        <v>2480000</v>
      </c>
      <c r="N153" s="23">
        <v>2484000</v>
      </c>
      <c r="O153" s="25">
        <v>1656000</v>
      </c>
    </row>
    <row r="154" spans="2:15" ht="15" customHeight="1">
      <c r="B154" s="16">
        <f t="shared" si="13"/>
        <v>0</v>
      </c>
      <c r="C154" s="16">
        <f t="shared" ref="C154:K163" si="18">IF(AND($M154&lt;=C$4,C$4&lt;$N154),$O154,0)</f>
        <v>0</v>
      </c>
      <c r="D154" s="16">
        <f t="shared" si="18"/>
        <v>0</v>
      </c>
      <c r="E154" s="16">
        <f t="shared" si="18"/>
        <v>0</v>
      </c>
      <c r="F154" s="16">
        <f t="shared" si="18"/>
        <v>0</v>
      </c>
      <c r="G154" s="16">
        <f t="shared" si="18"/>
        <v>0</v>
      </c>
      <c r="H154" s="16">
        <f t="shared" si="18"/>
        <v>0</v>
      </c>
      <c r="I154" s="16">
        <f t="shared" si="18"/>
        <v>0</v>
      </c>
      <c r="J154" s="16">
        <f t="shared" si="18"/>
        <v>0</v>
      </c>
      <c r="K154" s="16">
        <f t="shared" si="18"/>
        <v>0</v>
      </c>
      <c r="M154" s="22">
        <v>2484000</v>
      </c>
      <c r="N154" s="23">
        <v>2488000</v>
      </c>
      <c r="O154" s="25">
        <v>1658800</v>
      </c>
    </row>
    <row r="155" spans="2:15" ht="15" customHeight="1">
      <c r="B155" s="16">
        <f t="shared" si="13"/>
        <v>0</v>
      </c>
      <c r="C155" s="16">
        <f t="shared" si="18"/>
        <v>0</v>
      </c>
      <c r="D155" s="16">
        <f t="shared" si="18"/>
        <v>0</v>
      </c>
      <c r="E155" s="16">
        <f t="shared" si="18"/>
        <v>0</v>
      </c>
      <c r="F155" s="16">
        <f t="shared" si="18"/>
        <v>0</v>
      </c>
      <c r="G155" s="16">
        <f t="shared" si="18"/>
        <v>0</v>
      </c>
      <c r="H155" s="16">
        <f t="shared" si="18"/>
        <v>0</v>
      </c>
      <c r="I155" s="16">
        <f t="shared" si="18"/>
        <v>0</v>
      </c>
      <c r="J155" s="16">
        <f t="shared" si="18"/>
        <v>0</v>
      </c>
      <c r="K155" s="16">
        <f t="shared" si="18"/>
        <v>0</v>
      </c>
      <c r="M155" s="22">
        <v>2488000</v>
      </c>
      <c r="N155" s="23">
        <v>2492000</v>
      </c>
      <c r="O155" s="25">
        <v>1661600</v>
      </c>
    </row>
    <row r="156" spans="2:15" ht="15" customHeight="1">
      <c r="B156" s="16">
        <f t="shared" si="13"/>
        <v>0</v>
      </c>
      <c r="C156" s="16">
        <f t="shared" si="18"/>
        <v>0</v>
      </c>
      <c r="D156" s="16">
        <f t="shared" si="18"/>
        <v>0</v>
      </c>
      <c r="E156" s="16">
        <f t="shared" si="18"/>
        <v>0</v>
      </c>
      <c r="F156" s="16">
        <f t="shared" si="18"/>
        <v>0</v>
      </c>
      <c r="G156" s="16">
        <f t="shared" si="18"/>
        <v>0</v>
      </c>
      <c r="H156" s="16">
        <f t="shared" si="18"/>
        <v>0</v>
      </c>
      <c r="I156" s="16">
        <f t="shared" si="18"/>
        <v>0</v>
      </c>
      <c r="J156" s="16">
        <f t="shared" si="18"/>
        <v>0</v>
      </c>
      <c r="K156" s="16">
        <f t="shared" si="18"/>
        <v>0</v>
      </c>
      <c r="M156" s="22">
        <v>2492000</v>
      </c>
      <c r="N156" s="23">
        <v>2496000</v>
      </c>
      <c r="O156" s="25">
        <v>1664400</v>
      </c>
    </row>
    <row r="157" spans="2:15" ht="15" customHeight="1">
      <c r="B157" s="16">
        <f t="shared" si="13"/>
        <v>0</v>
      </c>
      <c r="C157" s="16">
        <f t="shared" si="18"/>
        <v>0</v>
      </c>
      <c r="D157" s="16">
        <f t="shared" si="18"/>
        <v>0</v>
      </c>
      <c r="E157" s="16">
        <f t="shared" si="18"/>
        <v>0</v>
      </c>
      <c r="F157" s="16">
        <f t="shared" si="18"/>
        <v>0</v>
      </c>
      <c r="G157" s="16">
        <f t="shared" si="18"/>
        <v>0</v>
      </c>
      <c r="H157" s="16">
        <f t="shared" si="18"/>
        <v>0</v>
      </c>
      <c r="I157" s="16">
        <f t="shared" si="18"/>
        <v>0</v>
      </c>
      <c r="J157" s="16">
        <f t="shared" si="18"/>
        <v>0</v>
      </c>
      <c r="K157" s="16">
        <f t="shared" si="18"/>
        <v>0</v>
      </c>
      <c r="M157" s="22">
        <v>2496000</v>
      </c>
      <c r="N157" s="23">
        <v>2500000</v>
      </c>
      <c r="O157" s="25">
        <v>1667200</v>
      </c>
    </row>
    <row r="158" spans="2:15" ht="15" customHeight="1">
      <c r="B158" s="16">
        <f t="shared" si="13"/>
        <v>0</v>
      </c>
      <c r="C158" s="16">
        <f t="shared" si="18"/>
        <v>0</v>
      </c>
      <c r="D158" s="16">
        <f t="shared" si="18"/>
        <v>0</v>
      </c>
      <c r="E158" s="16">
        <f t="shared" si="18"/>
        <v>0</v>
      </c>
      <c r="F158" s="16">
        <f t="shared" si="18"/>
        <v>0</v>
      </c>
      <c r="G158" s="16">
        <f t="shared" si="18"/>
        <v>0</v>
      </c>
      <c r="H158" s="16">
        <f t="shared" si="18"/>
        <v>0</v>
      </c>
      <c r="I158" s="16">
        <f t="shared" si="18"/>
        <v>0</v>
      </c>
      <c r="J158" s="16">
        <f t="shared" si="18"/>
        <v>0</v>
      </c>
      <c r="K158" s="16">
        <f t="shared" si="18"/>
        <v>0</v>
      </c>
      <c r="M158" s="22">
        <v>2500000</v>
      </c>
      <c r="N158" s="23">
        <v>2504000</v>
      </c>
      <c r="O158" s="25">
        <v>1670000</v>
      </c>
    </row>
    <row r="159" spans="2:15" ht="15" customHeight="1">
      <c r="B159" s="16">
        <f t="shared" si="13"/>
        <v>0</v>
      </c>
      <c r="C159" s="16">
        <f t="shared" si="18"/>
        <v>0</v>
      </c>
      <c r="D159" s="16">
        <f t="shared" si="18"/>
        <v>0</v>
      </c>
      <c r="E159" s="16">
        <f t="shared" si="18"/>
        <v>0</v>
      </c>
      <c r="F159" s="16">
        <f t="shared" si="18"/>
        <v>0</v>
      </c>
      <c r="G159" s="16">
        <f t="shared" si="18"/>
        <v>0</v>
      </c>
      <c r="H159" s="16">
        <f t="shared" si="18"/>
        <v>0</v>
      </c>
      <c r="I159" s="16">
        <f t="shared" si="18"/>
        <v>0</v>
      </c>
      <c r="J159" s="16">
        <f t="shared" si="18"/>
        <v>0</v>
      </c>
      <c r="K159" s="16">
        <f t="shared" si="18"/>
        <v>0</v>
      </c>
      <c r="M159" s="22">
        <v>2504000</v>
      </c>
      <c r="N159" s="23">
        <v>2508000</v>
      </c>
      <c r="O159" s="25">
        <v>1672800</v>
      </c>
    </row>
    <row r="160" spans="2:15" ht="15" customHeight="1">
      <c r="B160" s="16">
        <f t="shared" si="13"/>
        <v>0</v>
      </c>
      <c r="C160" s="16">
        <f t="shared" si="18"/>
        <v>0</v>
      </c>
      <c r="D160" s="16">
        <f t="shared" si="18"/>
        <v>0</v>
      </c>
      <c r="E160" s="16">
        <f t="shared" si="18"/>
        <v>0</v>
      </c>
      <c r="F160" s="16">
        <f t="shared" si="18"/>
        <v>0</v>
      </c>
      <c r="G160" s="16">
        <f t="shared" si="18"/>
        <v>0</v>
      </c>
      <c r="H160" s="16">
        <f t="shared" si="18"/>
        <v>0</v>
      </c>
      <c r="I160" s="16">
        <f t="shared" si="18"/>
        <v>0</v>
      </c>
      <c r="J160" s="16">
        <f t="shared" si="18"/>
        <v>0</v>
      </c>
      <c r="K160" s="16">
        <f t="shared" si="18"/>
        <v>0</v>
      </c>
      <c r="M160" s="22">
        <v>2508000</v>
      </c>
      <c r="N160" s="23">
        <v>2512000</v>
      </c>
      <c r="O160" s="25">
        <v>1675600</v>
      </c>
    </row>
    <row r="161" spans="2:15" ht="15" customHeight="1">
      <c r="B161" s="16">
        <f t="shared" si="13"/>
        <v>0</v>
      </c>
      <c r="C161" s="16">
        <f t="shared" si="18"/>
        <v>0</v>
      </c>
      <c r="D161" s="16">
        <f t="shared" si="18"/>
        <v>0</v>
      </c>
      <c r="E161" s="16">
        <f t="shared" si="18"/>
        <v>0</v>
      </c>
      <c r="F161" s="16">
        <f t="shared" si="18"/>
        <v>0</v>
      </c>
      <c r="G161" s="16">
        <f t="shared" si="18"/>
        <v>0</v>
      </c>
      <c r="H161" s="16">
        <f t="shared" si="18"/>
        <v>0</v>
      </c>
      <c r="I161" s="16">
        <f t="shared" si="18"/>
        <v>0</v>
      </c>
      <c r="J161" s="16">
        <f t="shared" si="18"/>
        <v>0</v>
      </c>
      <c r="K161" s="16">
        <f t="shared" si="18"/>
        <v>0</v>
      </c>
      <c r="M161" s="22">
        <v>2512000</v>
      </c>
      <c r="N161" s="23">
        <v>2516000</v>
      </c>
      <c r="O161" s="25">
        <v>1678400</v>
      </c>
    </row>
    <row r="162" spans="2:15" ht="15" customHeight="1">
      <c r="B162" s="16">
        <f t="shared" si="13"/>
        <v>0</v>
      </c>
      <c r="C162" s="16">
        <f t="shared" si="18"/>
        <v>0</v>
      </c>
      <c r="D162" s="16">
        <f t="shared" si="18"/>
        <v>0</v>
      </c>
      <c r="E162" s="16">
        <f t="shared" si="18"/>
        <v>0</v>
      </c>
      <c r="F162" s="16">
        <f t="shared" si="18"/>
        <v>0</v>
      </c>
      <c r="G162" s="16">
        <f t="shared" si="18"/>
        <v>0</v>
      </c>
      <c r="H162" s="16">
        <f t="shared" si="18"/>
        <v>0</v>
      </c>
      <c r="I162" s="16">
        <f t="shared" si="18"/>
        <v>0</v>
      </c>
      <c r="J162" s="16">
        <f t="shared" si="18"/>
        <v>0</v>
      </c>
      <c r="K162" s="16">
        <f t="shared" si="18"/>
        <v>0</v>
      </c>
      <c r="M162" s="22">
        <v>2516000</v>
      </c>
      <c r="N162" s="23">
        <v>2520000</v>
      </c>
      <c r="O162" s="25">
        <v>1681200</v>
      </c>
    </row>
    <row r="163" spans="2:15" ht="15" customHeight="1">
      <c r="B163" s="16">
        <f t="shared" si="13"/>
        <v>0</v>
      </c>
      <c r="C163" s="16">
        <f t="shared" si="18"/>
        <v>0</v>
      </c>
      <c r="D163" s="16">
        <f t="shared" si="18"/>
        <v>0</v>
      </c>
      <c r="E163" s="16">
        <f t="shared" si="18"/>
        <v>0</v>
      </c>
      <c r="F163" s="16">
        <f t="shared" si="18"/>
        <v>0</v>
      </c>
      <c r="G163" s="16">
        <f t="shared" si="18"/>
        <v>0</v>
      </c>
      <c r="H163" s="16">
        <f t="shared" si="18"/>
        <v>0</v>
      </c>
      <c r="I163" s="16">
        <f t="shared" si="18"/>
        <v>0</v>
      </c>
      <c r="J163" s="16">
        <f t="shared" si="18"/>
        <v>0</v>
      </c>
      <c r="K163" s="16">
        <f t="shared" si="18"/>
        <v>0</v>
      </c>
      <c r="M163" s="22">
        <v>2520000</v>
      </c>
      <c r="N163" s="23">
        <v>2524000</v>
      </c>
      <c r="O163" s="25">
        <v>1684000</v>
      </c>
    </row>
    <row r="164" spans="2:15" ht="15" customHeight="1">
      <c r="B164" s="16">
        <f t="shared" si="13"/>
        <v>0</v>
      </c>
      <c r="C164" s="16">
        <f t="shared" ref="C164:K173" si="19">IF(AND($M164&lt;=C$4,C$4&lt;$N164),$O164,0)</f>
        <v>0</v>
      </c>
      <c r="D164" s="16">
        <f t="shared" si="19"/>
        <v>0</v>
      </c>
      <c r="E164" s="16">
        <f t="shared" si="19"/>
        <v>0</v>
      </c>
      <c r="F164" s="16">
        <f t="shared" si="19"/>
        <v>0</v>
      </c>
      <c r="G164" s="16">
        <f t="shared" si="19"/>
        <v>0</v>
      </c>
      <c r="H164" s="16">
        <f t="shared" si="19"/>
        <v>0</v>
      </c>
      <c r="I164" s="16">
        <f t="shared" si="19"/>
        <v>0</v>
      </c>
      <c r="J164" s="16">
        <f t="shared" si="19"/>
        <v>0</v>
      </c>
      <c r="K164" s="16">
        <f t="shared" si="19"/>
        <v>0</v>
      </c>
      <c r="M164" s="22">
        <v>2524000</v>
      </c>
      <c r="N164" s="23">
        <v>2528000</v>
      </c>
      <c r="O164" s="25">
        <v>1686800</v>
      </c>
    </row>
    <row r="165" spans="2:15" ht="15" customHeight="1">
      <c r="B165" s="16">
        <f t="shared" ref="B165:B228" si="20">IF(AND($M165&lt;=B$4,B$4&lt;$N165),$O165,0)</f>
        <v>0</v>
      </c>
      <c r="C165" s="16">
        <f t="shared" si="19"/>
        <v>0</v>
      </c>
      <c r="D165" s="16">
        <f t="shared" si="19"/>
        <v>0</v>
      </c>
      <c r="E165" s="16">
        <f t="shared" si="19"/>
        <v>0</v>
      </c>
      <c r="F165" s="16">
        <f t="shared" si="19"/>
        <v>0</v>
      </c>
      <c r="G165" s="16">
        <f t="shared" si="19"/>
        <v>0</v>
      </c>
      <c r="H165" s="16">
        <f t="shared" si="19"/>
        <v>0</v>
      </c>
      <c r="I165" s="16">
        <f t="shared" si="19"/>
        <v>0</v>
      </c>
      <c r="J165" s="16">
        <f t="shared" si="19"/>
        <v>0</v>
      </c>
      <c r="K165" s="16">
        <f t="shared" si="19"/>
        <v>0</v>
      </c>
      <c r="M165" s="22">
        <v>2528000</v>
      </c>
      <c r="N165" s="23">
        <v>2532000</v>
      </c>
      <c r="O165" s="25">
        <v>1689600</v>
      </c>
    </row>
    <row r="166" spans="2:15" ht="15" customHeight="1">
      <c r="B166" s="16">
        <f t="shared" si="20"/>
        <v>0</v>
      </c>
      <c r="C166" s="16">
        <f t="shared" si="19"/>
        <v>0</v>
      </c>
      <c r="D166" s="16">
        <f t="shared" si="19"/>
        <v>0</v>
      </c>
      <c r="E166" s="16">
        <f t="shared" si="19"/>
        <v>0</v>
      </c>
      <c r="F166" s="16">
        <f t="shared" si="19"/>
        <v>0</v>
      </c>
      <c r="G166" s="16">
        <f t="shared" si="19"/>
        <v>0</v>
      </c>
      <c r="H166" s="16">
        <f t="shared" si="19"/>
        <v>0</v>
      </c>
      <c r="I166" s="16">
        <f t="shared" si="19"/>
        <v>0</v>
      </c>
      <c r="J166" s="16">
        <f t="shared" si="19"/>
        <v>0</v>
      </c>
      <c r="K166" s="16">
        <f t="shared" si="19"/>
        <v>0</v>
      </c>
      <c r="M166" s="22">
        <v>2532000</v>
      </c>
      <c r="N166" s="23">
        <v>2536000</v>
      </c>
      <c r="O166" s="25">
        <v>1692400</v>
      </c>
    </row>
    <row r="167" spans="2:15" ht="15" customHeight="1">
      <c r="B167" s="16">
        <f t="shared" si="20"/>
        <v>0</v>
      </c>
      <c r="C167" s="16">
        <f t="shared" si="19"/>
        <v>0</v>
      </c>
      <c r="D167" s="16">
        <f t="shared" si="19"/>
        <v>0</v>
      </c>
      <c r="E167" s="16">
        <f t="shared" si="19"/>
        <v>0</v>
      </c>
      <c r="F167" s="16">
        <f t="shared" si="19"/>
        <v>0</v>
      </c>
      <c r="G167" s="16">
        <f t="shared" si="19"/>
        <v>0</v>
      </c>
      <c r="H167" s="16">
        <f t="shared" si="19"/>
        <v>0</v>
      </c>
      <c r="I167" s="16">
        <f t="shared" si="19"/>
        <v>0</v>
      </c>
      <c r="J167" s="16">
        <f t="shared" si="19"/>
        <v>0</v>
      </c>
      <c r="K167" s="16">
        <f t="shared" si="19"/>
        <v>0</v>
      </c>
      <c r="M167" s="22">
        <v>2536000</v>
      </c>
      <c r="N167" s="23">
        <v>2540000</v>
      </c>
      <c r="O167" s="25">
        <v>1695200</v>
      </c>
    </row>
    <row r="168" spans="2:15" ht="15" customHeight="1">
      <c r="B168" s="16">
        <f t="shared" si="20"/>
        <v>0</v>
      </c>
      <c r="C168" s="16">
        <f t="shared" si="19"/>
        <v>0</v>
      </c>
      <c r="D168" s="16">
        <f t="shared" si="19"/>
        <v>0</v>
      </c>
      <c r="E168" s="16">
        <f t="shared" si="19"/>
        <v>0</v>
      </c>
      <c r="F168" s="16">
        <f t="shared" si="19"/>
        <v>0</v>
      </c>
      <c r="G168" s="16">
        <f t="shared" si="19"/>
        <v>0</v>
      </c>
      <c r="H168" s="16">
        <f t="shared" si="19"/>
        <v>0</v>
      </c>
      <c r="I168" s="16">
        <f t="shared" si="19"/>
        <v>0</v>
      </c>
      <c r="J168" s="16">
        <f t="shared" si="19"/>
        <v>0</v>
      </c>
      <c r="K168" s="16">
        <f t="shared" si="19"/>
        <v>0</v>
      </c>
      <c r="M168" s="22">
        <v>2540000</v>
      </c>
      <c r="N168" s="23">
        <v>2544000</v>
      </c>
      <c r="O168" s="25">
        <v>1698000</v>
      </c>
    </row>
    <row r="169" spans="2:15" ht="15" customHeight="1">
      <c r="B169" s="16">
        <f t="shared" si="20"/>
        <v>0</v>
      </c>
      <c r="C169" s="16">
        <f t="shared" si="19"/>
        <v>0</v>
      </c>
      <c r="D169" s="16">
        <f t="shared" si="19"/>
        <v>0</v>
      </c>
      <c r="E169" s="16">
        <f t="shared" si="19"/>
        <v>0</v>
      </c>
      <c r="F169" s="16">
        <f t="shared" si="19"/>
        <v>0</v>
      </c>
      <c r="G169" s="16">
        <f t="shared" si="19"/>
        <v>0</v>
      </c>
      <c r="H169" s="16">
        <f t="shared" si="19"/>
        <v>0</v>
      </c>
      <c r="I169" s="16">
        <f t="shared" si="19"/>
        <v>0</v>
      </c>
      <c r="J169" s="16">
        <f t="shared" si="19"/>
        <v>0</v>
      </c>
      <c r="K169" s="16">
        <f t="shared" si="19"/>
        <v>0</v>
      </c>
      <c r="M169" s="22">
        <v>2544000</v>
      </c>
      <c r="N169" s="23">
        <v>2548000</v>
      </c>
      <c r="O169" s="25">
        <v>1700800</v>
      </c>
    </row>
    <row r="170" spans="2:15" ht="15" customHeight="1">
      <c r="B170" s="16">
        <f t="shared" si="20"/>
        <v>0</v>
      </c>
      <c r="C170" s="16">
        <f t="shared" si="19"/>
        <v>0</v>
      </c>
      <c r="D170" s="16">
        <f t="shared" si="19"/>
        <v>0</v>
      </c>
      <c r="E170" s="16">
        <f t="shared" si="19"/>
        <v>0</v>
      </c>
      <c r="F170" s="16">
        <f t="shared" si="19"/>
        <v>0</v>
      </c>
      <c r="G170" s="16">
        <f t="shared" si="19"/>
        <v>0</v>
      </c>
      <c r="H170" s="16">
        <f t="shared" si="19"/>
        <v>0</v>
      </c>
      <c r="I170" s="16">
        <f t="shared" si="19"/>
        <v>0</v>
      </c>
      <c r="J170" s="16">
        <f t="shared" si="19"/>
        <v>0</v>
      </c>
      <c r="K170" s="16">
        <f t="shared" si="19"/>
        <v>0</v>
      </c>
      <c r="M170" s="22">
        <v>2548000</v>
      </c>
      <c r="N170" s="23">
        <v>2552000</v>
      </c>
      <c r="O170" s="25">
        <v>1703600</v>
      </c>
    </row>
    <row r="171" spans="2:15" ht="15" customHeight="1">
      <c r="B171" s="16">
        <f t="shared" si="20"/>
        <v>0</v>
      </c>
      <c r="C171" s="16">
        <f t="shared" si="19"/>
        <v>0</v>
      </c>
      <c r="D171" s="16">
        <f t="shared" si="19"/>
        <v>0</v>
      </c>
      <c r="E171" s="16">
        <f t="shared" si="19"/>
        <v>0</v>
      </c>
      <c r="F171" s="16">
        <f t="shared" si="19"/>
        <v>0</v>
      </c>
      <c r="G171" s="16">
        <f t="shared" si="19"/>
        <v>0</v>
      </c>
      <c r="H171" s="16">
        <f t="shared" si="19"/>
        <v>0</v>
      </c>
      <c r="I171" s="16">
        <f t="shared" si="19"/>
        <v>0</v>
      </c>
      <c r="J171" s="16">
        <f t="shared" si="19"/>
        <v>0</v>
      </c>
      <c r="K171" s="16">
        <f t="shared" si="19"/>
        <v>0</v>
      </c>
      <c r="M171" s="22">
        <v>2552000</v>
      </c>
      <c r="N171" s="23">
        <v>2556000</v>
      </c>
      <c r="O171" s="25">
        <v>1706400</v>
      </c>
    </row>
    <row r="172" spans="2:15" ht="15" customHeight="1">
      <c r="B172" s="16">
        <f t="shared" si="20"/>
        <v>0</v>
      </c>
      <c r="C172" s="16">
        <f t="shared" si="19"/>
        <v>0</v>
      </c>
      <c r="D172" s="16">
        <f t="shared" si="19"/>
        <v>0</v>
      </c>
      <c r="E172" s="16">
        <f t="shared" si="19"/>
        <v>0</v>
      </c>
      <c r="F172" s="16">
        <f t="shared" si="19"/>
        <v>0</v>
      </c>
      <c r="G172" s="16">
        <f t="shared" si="19"/>
        <v>0</v>
      </c>
      <c r="H172" s="16">
        <f t="shared" si="19"/>
        <v>0</v>
      </c>
      <c r="I172" s="16">
        <f t="shared" si="19"/>
        <v>0</v>
      </c>
      <c r="J172" s="16">
        <f t="shared" si="19"/>
        <v>0</v>
      </c>
      <c r="K172" s="16">
        <f t="shared" si="19"/>
        <v>0</v>
      </c>
      <c r="M172" s="22">
        <v>2556000</v>
      </c>
      <c r="N172" s="23">
        <v>2560000</v>
      </c>
      <c r="O172" s="25">
        <v>1709200</v>
      </c>
    </row>
    <row r="173" spans="2:15" ht="15" customHeight="1">
      <c r="B173" s="16">
        <f t="shared" si="20"/>
        <v>0</v>
      </c>
      <c r="C173" s="16">
        <f t="shared" si="19"/>
        <v>0</v>
      </c>
      <c r="D173" s="16">
        <f t="shared" si="19"/>
        <v>0</v>
      </c>
      <c r="E173" s="16">
        <f t="shared" si="19"/>
        <v>0</v>
      </c>
      <c r="F173" s="16">
        <f t="shared" si="19"/>
        <v>0</v>
      </c>
      <c r="G173" s="16">
        <f t="shared" si="19"/>
        <v>0</v>
      </c>
      <c r="H173" s="16">
        <f t="shared" si="19"/>
        <v>0</v>
      </c>
      <c r="I173" s="16">
        <f t="shared" si="19"/>
        <v>0</v>
      </c>
      <c r="J173" s="16">
        <f t="shared" si="19"/>
        <v>0</v>
      </c>
      <c r="K173" s="16">
        <f t="shared" si="19"/>
        <v>0</v>
      </c>
      <c r="M173" s="22">
        <v>2560000</v>
      </c>
      <c r="N173" s="23">
        <v>2564000</v>
      </c>
      <c r="O173" s="25">
        <v>1712000</v>
      </c>
    </row>
    <row r="174" spans="2:15" ht="15" customHeight="1">
      <c r="B174" s="16">
        <f t="shared" si="20"/>
        <v>0</v>
      </c>
      <c r="C174" s="16">
        <f t="shared" ref="C174:K179" si="21">IF(AND($M174&lt;=C$4,C$4&lt;$N174),$O174,0)</f>
        <v>0</v>
      </c>
      <c r="D174" s="16">
        <f t="shared" si="21"/>
        <v>0</v>
      </c>
      <c r="E174" s="16">
        <f t="shared" si="21"/>
        <v>0</v>
      </c>
      <c r="F174" s="16">
        <f t="shared" si="21"/>
        <v>0</v>
      </c>
      <c r="G174" s="16">
        <f t="shared" si="21"/>
        <v>0</v>
      </c>
      <c r="H174" s="16">
        <f t="shared" si="21"/>
        <v>0</v>
      </c>
      <c r="I174" s="16">
        <f t="shared" si="21"/>
        <v>0</v>
      </c>
      <c r="J174" s="16">
        <f t="shared" si="21"/>
        <v>0</v>
      </c>
      <c r="K174" s="16">
        <f t="shared" si="21"/>
        <v>0</v>
      </c>
      <c r="M174" s="22">
        <v>2564000</v>
      </c>
      <c r="N174" s="23">
        <v>2568000</v>
      </c>
      <c r="O174" s="25">
        <v>1714800</v>
      </c>
    </row>
    <row r="175" spans="2:15" ht="15" customHeight="1">
      <c r="B175" s="16">
        <f t="shared" si="20"/>
        <v>0</v>
      </c>
      <c r="C175" s="16">
        <f t="shared" si="21"/>
        <v>0</v>
      </c>
      <c r="D175" s="16">
        <f t="shared" si="21"/>
        <v>0</v>
      </c>
      <c r="E175" s="16">
        <f t="shared" si="21"/>
        <v>0</v>
      </c>
      <c r="F175" s="16">
        <f t="shared" si="21"/>
        <v>0</v>
      </c>
      <c r="G175" s="16">
        <f t="shared" si="21"/>
        <v>0</v>
      </c>
      <c r="H175" s="16">
        <f t="shared" si="21"/>
        <v>0</v>
      </c>
      <c r="I175" s="16">
        <f t="shared" si="21"/>
        <v>0</v>
      </c>
      <c r="J175" s="16">
        <f t="shared" si="21"/>
        <v>0</v>
      </c>
      <c r="K175" s="16">
        <f t="shared" si="21"/>
        <v>0</v>
      </c>
      <c r="M175" s="22">
        <v>2568000</v>
      </c>
      <c r="N175" s="23">
        <v>2572000</v>
      </c>
      <c r="O175" s="25">
        <v>1717600</v>
      </c>
    </row>
    <row r="176" spans="2:15" ht="15" customHeight="1">
      <c r="B176" s="16">
        <f t="shared" si="20"/>
        <v>0</v>
      </c>
      <c r="C176" s="16">
        <f t="shared" si="21"/>
        <v>0</v>
      </c>
      <c r="D176" s="16">
        <f t="shared" si="21"/>
        <v>0</v>
      </c>
      <c r="E176" s="16">
        <f t="shared" si="21"/>
        <v>0</v>
      </c>
      <c r="F176" s="16">
        <f t="shared" si="21"/>
        <v>0</v>
      </c>
      <c r="G176" s="16">
        <f t="shared" si="21"/>
        <v>0</v>
      </c>
      <c r="H176" s="16">
        <f t="shared" si="21"/>
        <v>0</v>
      </c>
      <c r="I176" s="16">
        <f t="shared" si="21"/>
        <v>0</v>
      </c>
      <c r="J176" s="16">
        <f t="shared" si="21"/>
        <v>0</v>
      </c>
      <c r="K176" s="16">
        <f t="shared" si="21"/>
        <v>0</v>
      </c>
      <c r="M176" s="22">
        <v>2572000</v>
      </c>
      <c r="N176" s="23">
        <v>2576000</v>
      </c>
      <c r="O176" s="25">
        <v>1720400</v>
      </c>
    </row>
    <row r="177" spans="2:15" ht="15" customHeight="1">
      <c r="B177" s="16">
        <f t="shared" si="20"/>
        <v>0</v>
      </c>
      <c r="C177" s="16">
        <f t="shared" si="21"/>
        <v>0</v>
      </c>
      <c r="D177" s="16">
        <f t="shared" si="21"/>
        <v>0</v>
      </c>
      <c r="E177" s="16">
        <f t="shared" si="21"/>
        <v>0</v>
      </c>
      <c r="F177" s="16">
        <f t="shared" si="21"/>
        <v>0</v>
      </c>
      <c r="G177" s="16">
        <f t="shared" si="21"/>
        <v>0</v>
      </c>
      <c r="H177" s="16">
        <f t="shared" si="21"/>
        <v>0</v>
      </c>
      <c r="I177" s="16">
        <f t="shared" si="21"/>
        <v>0</v>
      </c>
      <c r="J177" s="16">
        <f t="shared" si="21"/>
        <v>0</v>
      </c>
      <c r="K177" s="16">
        <f t="shared" si="21"/>
        <v>0</v>
      </c>
      <c r="M177" s="22">
        <v>2576000</v>
      </c>
      <c r="N177" s="23">
        <v>2580000</v>
      </c>
      <c r="O177" s="25">
        <v>1723200</v>
      </c>
    </row>
    <row r="178" spans="2:15" ht="15" customHeight="1">
      <c r="B178" s="16">
        <f t="shared" si="20"/>
        <v>0</v>
      </c>
      <c r="C178" s="16">
        <f t="shared" si="21"/>
        <v>0</v>
      </c>
      <c r="D178" s="16">
        <f t="shared" si="21"/>
        <v>0</v>
      </c>
      <c r="E178" s="16">
        <f t="shared" si="21"/>
        <v>0</v>
      </c>
      <c r="F178" s="16">
        <f t="shared" si="21"/>
        <v>0</v>
      </c>
      <c r="G178" s="16">
        <f t="shared" si="21"/>
        <v>0</v>
      </c>
      <c r="H178" s="16">
        <f t="shared" si="21"/>
        <v>0</v>
      </c>
      <c r="I178" s="16">
        <f t="shared" si="21"/>
        <v>0</v>
      </c>
      <c r="J178" s="16">
        <f t="shared" si="21"/>
        <v>0</v>
      </c>
      <c r="K178" s="16">
        <f t="shared" si="21"/>
        <v>0</v>
      </c>
      <c r="M178" s="22">
        <v>2580000</v>
      </c>
      <c r="N178" s="23">
        <v>2584000</v>
      </c>
      <c r="O178" s="25">
        <v>1726000</v>
      </c>
    </row>
    <row r="179" spans="2:15" ht="15" customHeight="1">
      <c r="B179" s="16">
        <f t="shared" si="20"/>
        <v>0</v>
      </c>
      <c r="C179" s="16">
        <f t="shared" si="21"/>
        <v>0</v>
      </c>
      <c r="D179" s="16">
        <f t="shared" si="21"/>
        <v>0</v>
      </c>
      <c r="E179" s="16">
        <f t="shared" si="21"/>
        <v>0</v>
      </c>
      <c r="F179" s="16">
        <f t="shared" si="21"/>
        <v>0</v>
      </c>
      <c r="G179" s="16">
        <f t="shared" si="21"/>
        <v>0</v>
      </c>
      <c r="H179" s="16">
        <f t="shared" si="21"/>
        <v>0</v>
      </c>
      <c r="I179" s="16">
        <f t="shared" si="21"/>
        <v>0</v>
      </c>
      <c r="J179" s="16">
        <f t="shared" si="21"/>
        <v>0</v>
      </c>
      <c r="K179" s="16">
        <f t="shared" si="21"/>
        <v>0</v>
      </c>
      <c r="M179" s="22">
        <v>2584000</v>
      </c>
      <c r="N179" s="23">
        <v>2588000</v>
      </c>
      <c r="O179" s="25">
        <v>1728800</v>
      </c>
    </row>
    <row r="180" spans="2:15" ht="15" customHeight="1">
      <c r="B180" s="16">
        <f t="shared" si="20"/>
        <v>0</v>
      </c>
      <c r="C180" s="16">
        <f t="shared" ref="C180:J180" si="22">IF(AND($M180&lt;=C$4,C$4&lt;$N180),$O180,0)</f>
        <v>0</v>
      </c>
      <c r="D180" s="16">
        <f t="shared" si="22"/>
        <v>0</v>
      </c>
      <c r="E180" s="16">
        <f t="shared" si="22"/>
        <v>0</v>
      </c>
      <c r="F180" s="16">
        <f t="shared" si="22"/>
        <v>0</v>
      </c>
      <c r="G180" s="16">
        <f t="shared" si="22"/>
        <v>0</v>
      </c>
      <c r="H180" s="16">
        <f t="shared" si="22"/>
        <v>0</v>
      </c>
      <c r="I180" s="16">
        <f t="shared" si="22"/>
        <v>0</v>
      </c>
      <c r="J180" s="16">
        <f t="shared" si="22"/>
        <v>0</v>
      </c>
      <c r="K180" s="16">
        <f t="shared" ref="C180:K195" si="23">IF(AND($M180&lt;=K$4,K$4&lt;$N180),$O180,0)</f>
        <v>0</v>
      </c>
      <c r="M180" s="22">
        <v>2588000</v>
      </c>
      <c r="N180" s="23">
        <v>2592000</v>
      </c>
      <c r="O180" s="25">
        <v>1731600</v>
      </c>
    </row>
    <row r="181" spans="2:15" ht="15" customHeight="1">
      <c r="B181" s="16">
        <f t="shared" si="20"/>
        <v>0</v>
      </c>
      <c r="C181" s="16">
        <f t="shared" si="23"/>
        <v>0</v>
      </c>
      <c r="D181" s="16">
        <f t="shared" si="23"/>
        <v>0</v>
      </c>
      <c r="E181" s="16">
        <f t="shared" si="23"/>
        <v>0</v>
      </c>
      <c r="F181" s="16">
        <f t="shared" si="23"/>
        <v>0</v>
      </c>
      <c r="G181" s="16">
        <f t="shared" si="23"/>
        <v>0</v>
      </c>
      <c r="H181" s="16">
        <f t="shared" si="23"/>
        <v>0</v>
      </c>
      <c r="I181" s="16">
        <f t="shared" si="23"/>
        <v>0</v>
      </c>
      <c r="J181" s="16">
        <f t="shared" si="23"/>
        <v>0</v>
      </c>
      <c r="K181" s="16">
        <f t="shared" si="23"/>
        <v>0</v>
      </c>
      <c r="M181" s="22">
        <v>2592000</v>
      </c>
      <c r="N181" s="23">
        <v>2596000</v>
      </c>
      <c r="O181" s="25">
        <v>1734400</v>
      </c>
    </row>
    <row r="182" spans="2:15" ht="15" customHeight="1">
      <c r="B182" s="16">
        <f t="shared" si="20"/>
        <v>0</v>
      </c>
      <c r="C182" s="16">
        <f t="shared" si="23"/>
        <v>0</v>
      </c>
      <c r="D182" s="16">
        <f t="shared" si="23"/>
        <v>0</v>
      </c>
      <c r="E182" s="16">
        <f t="shared" si="23"/>
        <v>0</v>
      </c>
      <c r="F182" s="16">
        <f t="shared" si="23"/>
        <v>0</v>
      </c>
      <c r="G182" s="16">
        <f t="shared" si="23"/>
        <v>0</v>
      </c>
      <c r="H182" s="16">
        <f t="shared" si="23"/>
        <v>0</v>
      </c>
      <c r="I182" s="16">
        <f t="shared" si="23"/>
        <v>0</v>
      </c>
      <c r="J182" s="16">
        <f t="shared" si="23"/>
        <v>0</v>
      </c>
      <c r="K182" s="16">
        <f t="shared" si="23"/>
        <v>0</v>
      </c>
      <c r="M182" s="22">
        <v>2596000</v>
      </c>
      <c r="N182" s="23">
        <v>2600000</v>
      </c>
      <c r="O182" s="25">
        <v>1737200</v>
      </c>
    </row>
    <row r="183" spans="2:15" ht="15" customHeight="1">
      <c r="B183" s="16">
        <f t="shared" si="20"/>
        <v>0</v>
      </c>
      <c r="C183" s="16">
        <f t="shared" si="23"/>
        <v>0</v>
      </c>
      <c r="D183" s="16">
        <f t="shared" si="23"/>
        <v>0</v>
      </c>
      <c r="E183" s="16">
        <f t="shared" si="23"/>
        <v>0</v>
      </c>
      <c r="F183" s="16">
        <f t="shared" si="23"/>
        <v>0</v>
      </c>
      <c r="G183" s="16">
        <f t="shared" si="23"/>
        <v>0</v>
      </c>
      <c r="H183" s="16">
        <f t="shared" si="23"/>
        <v>0</v>
      </c>
      <c r="I183" s="16">
        <f t="shared" si="23"/>
        <v>0</v>
      </c>
      <c r="J183" s="16">
        <f t="shared" si="23"/>
        <v>0</v>
      </c>
      <c r="K183" s="16">
        <f t="shared" si="23"/>
        <v>0</v>
      </c>
      <c r="M183" s="22">
        <v>2600000</v>
      </c>
      <c r="N183" s="23">
        <v>2604000</v>
      </c>
      <c r="O183" s="25">
        <v>1740000</v>
      </c>
    </row>
    <row r="184" spans="2:15" ht="15" customHeight="1">
      <c r="B184" s="16">
        <f t="shared" si="20"/>
        <v>0</v>
      </c>
      <c r="C184" s="16">
        <f t="shared" si="23"/>
        <v>0</v>
      </c>
      <c r="D184" s="16">
        <f t="shared" si="23"/>
        <v>0</v>
      </c>
      <c r="E184" s="16">
        <f t="shared" si="23"/>
        <v>0</v>
      </c>
      <c r="F184" s="16">
        <f t="shared" si="23"/>
        <v>0</v>
      </c>
      <c r="G184" s="16">
        <f t="shared" si="23"/>
        <v>0</v>
      </c>
      <c r="H184" s="16">
        <f t="shared" si="23"/>
        <v>0</v>
      </c>
      <c r="I184" s="16">
        <f t="shared" si="23"/>
        <v>0</v>
      </c>
      <c r="J184" s="16">
        <f t="shared" si="23"/>
        <v>0</v>
      </c>
      <c r="K184" s="16">
        <f t="shared" si="23"/>
        <v>0</v>
      </c>
      <c r="M184" s="22">
        <v>2604000</v>
      </c>
      <c r="N184" s="23">
        <v>2608000</v>
      </c>
      <c r="O184" s="25">
        <v>1742800</v>
      </c>
    </row>
    <row r="185" spans="2:15" ht="15" customHeight="1">
      <c r="B185" s="16">
        <f t="shared" si="20"/>
        <v>0</v>
      </c>
      <c r="C185" s="16">
        <f t="shared" si="23"/>
        <v>0</v>
      </c>
      <c r="D185" s="16">
        <f t="shared" si="23"/>
        <v>0</v>
      </c>
      <c r="E185" s="16">
        <f t="shared" si="23"/>
        <v>0</v>
      </c>
      <c r="F185" s="16">
        <f t="shared" si="23"/>
        <v>0</v>
      </c>
      <c r="G185" s="16">
        <f t="shared" si="23"/>
        <v>0</v>
      </c>
      <c r="H185" s="16">
        <f t="shared" si="23"/>
        <v>0</v>
      </c>
      <c r="I185" s="16">
        <f t="shared" si="23"/>
        <v>0</v>
      </c>
      <c r="J185" s="16">
        <f t="shared" si="23"/>
        <v>0</v>
      </c>
      <c r="K185" s="16">
        <f t="shared" si="23"/>
        <v>0</v>
      </c>
      <c r="M185" s="22">
        <v>2608000</v>
      </c>
      <c r="N185" s="23">
        <v>2612000</v>
      </c>
      <c r="O185" s="25">
        <v>1745600</v>
      </c>
    </row>
    <row r="186" spans="2:15" ht="15" customHeight="1">
      <c r="B186" s="16">
        <f t="shared" si="20"/>
        <v>0</v>
      </c>
      <c r="C186" s="16">
        <f t="shared" si="23"/>
        <v>0</v>
      </c>
      <c r="D186" s="16">
        <f t="shared" si="23"/>
        <v>0</v>
      </c>
      <c r="E186" s="16">
        <f t="shared" si="23"/>
        <v>0</v>
      </c>
      <c r="F186" s="16">
        <f t="shared" si="23"/>
        <v>0</v>
      </c>
      <c r="G186" s="16">
        <f t="shared" si="23"/>
        <v>0</v>
      </c>
      <c r="H186" s="16">
        <f t="shared" si="23"/>
        <v>0</v>
      </c>
      <c r="I186" s="16">
        <f t="shared" si="23"/>
        <v>0</v>
      </c>
      <c r="J186" s="16">
        <f t="shared" si="23"/>
        <v>0</v>
      </c>
      <c r="K186" s="16">
        <f t="shared" si="23"/>
        <v>0</v>
      </c>
      <c r="M186" s="22">
        <v>2612000</v>
      </c>
      <c r="N186" s="23">
        <v>2616000</v>
      </c>
      <c r="O186" s="25">
        <v>1748400</v>
      </c>
    </row>
    <row r="187" spans="2:15" ht="15" customHeight="1">
      <c r="B187" s="16">
        <f t="shared" si="20"/>
        <v>0</v>
      </c>
      <c r="C187" s="16">
        <f t="shared" si="23"/>
        <v>0</v>
      </c>
      <c r="D187" s="16">
        <f t="shared" si="23"/>
        <v>0</v>
      </c>
      <c r="E187" s="16">
        <f t="shared" si="23"/>
        <v>0</v>
      </c>
      <c r="F187" s="16">
        <f t="shared" si="23"/>
        <v>0</v>
      </c>
      <c r="G187" s="16">
        <f t="shared" si="23"/>
        <v>0</v>
      </c>
      <c r="H187" s="16">
        <f t="shared" si="23"/>
        <v>0</v>
      </c>
      <c r="I187" s="16">
        <f t="shared" si="23"/>
        <v>0</v>
      </c>
      <c r="J187" s="16">
        <f t="shared" si="23"/>
        <v>0</v>
      </c>
      <c r="K187" s="16">
        <f t="shared" si="23"/>
        <v>0</v>
      </c>
      <c r="M187" s="22">
        <v>2616000</v>
      </c>
      <c r="N187" s="23">
        <v>2620000</v>
      </c>
      <c r="O187" s="25">
        <v>1751200</v>
      </c>
    </row>
    <row r="188" spans="2:15" ht="15" customHeight="1">
      <c r="B188" s="16">
        <f t="shared" si="20"/>
        <v>0</v>
      </c>
      <c r="C188" s="16">
        <f t="shared" si="23"/>
        <v>0</v>
      </c>
      <c r="D188" s="16">
        <f t="shared" si="23"/>
        <v>0</v>
      </c>
      <c r="E188" s="16">
        <f t="shared" si="23"/>
        <v>0</v>
      </c>
      <c r="F188" s="16">
        <f t="shared" si="23"/>
        <v>0</v>
      </c>
      <c r="G188" s="16">
        <f t="shared" si="23"/>
        <v>0</v>
      </c>
      <c r="H188" s="16">
        <f t="shared" si="23"/>
        <v>0</v>
      </c>
      <c r="I188" s="16">
        <f t="shared" si="23"/>
        <v>0</v>
      </c>
      <c r="J188" s="16">
        <f t="shared" si="23"/>
        <v>0</v>
      </c>
      <c r="K188" s="16">
        <f t="shared" si="23"/>
        <v>0</v>
      </c>
      <c r="M188" s="22">
        <v>2620000</v>
      </c>
      <c r="N188" s="23">
        <v>2624000</v>
      </c>
      <c r="O188" s="25">
        <v>1754000</v>
      </c>
    </row>
    <row r="189" spans="2:15" ht="15" customHeight="1">
      <c r="B189" s="16">
        <f t="shared" si="20"/>
        <v>0</v>
      </c>
      <c r="C189" s="16">
        <f t="shared" si="23"/>
        <v>0</v>
      </c>
      <c r="D189" s="16">
        <f t="shared" si="23"/>
        <v>0</v>
      </c>
      <c r="E189" s="16">
        <f t="shared" si="23"/>
        <v>0</v>
      </c>
      <c r="F189" s="16">
        <f t="shared" si="23"/>
        <v>0</v>
      </c>
      <c r="G189" s="16">
        <f t="shared" si="23"/>
        <v>0</v>
      </c>
      <c r="H189" s="16">
        <f t="shared" si="23"/>
        <v>0</v>
      </c>
      <c r="I189" s="16">
        <f t="shared" si="23"/>
        <v>0</v>
      </c>
      <c r="J189" s="16">
        <f t="shared" si="23"/>
        <v>0</v>
      </c>
      <c r="K189" s="16">
        <f t="shared" si="23"/>
        <v>0</v>
      </c>
      <c r="M189" s="22">
        <v>2624000</v>
      </c>
      <c r="N189" s="23">
        <v>2628000</v>
      </c>
      <c r="O189" s="25">
        <v>1756800</v>
      </c>
    </row>
    <row r="190" spans="2:15" ht="15" customHeight="1">
      <c r="B190" s="16">
        <f t="shared" si="20"/>
        <v>0</v>
      </c>
      <c r="C190" s="16">
        <f t="shared" si="23"/>
        <v>0</v>
      </c>
      <c r="D190" s="16">
        <f t="shared" si="23"/>
        <v>0</v>
      </c>
      <c r="E190" s="16">
        <f t="shared" si="23"/>
        <v>0</v>
      </c>
      <c r="F190" s="16">
        <f t="shared" si="23"/>
        <v>0</v>
      </c>
      <c r="G190" s="16">
        <f t="shared" si="23"/>
        <v>0</v>
      </c>
      <c r="H190" s="16">
        <f t="shared" si="23"/>
        <v>0</v>
      </c>
      <c r="I190" s="16">
        <f t="shared" si="23"/>
        <v>0</v>
      </c>
      <c r="J190" s="16">
        <f t="shared" si="23"/>
        <v>0</v>
      </c>
      <c r="K190" s="16">
        <f t="shared" si="23"/>
        <v>0</v>
      </c>
      <c r="M190" s="22">
        <v>2628000</v>
      </c>
      <c r="N190" s="23">
        <v>2632000</v>
      </c>
      <c r="O190" s="25">
        <v>1759600</v>
      </c>
    </row>
    <row r="191" spans="2:15" ht="15" customHeight="1">
      <c r="B191" s="16">
        <f t="shared" si="20"/>
        <v>0</v>
      </c>
      <c r="C191" s="16">
        <f t="shared" si="23"/>
        <v>0</v>
      </c>
      <c r="D191" s="16">
        <f t="shared" si="23"/>
        <v>0</v>
      </c>
      <c r="E191" s="16">
        <f t="shared" si="23"/>
        <v>0</v>
      </c>
      <c r="F191" s="16">
        <f t="shared" si="23"/>
        <v>0</v>
      </c>
      <c r="G191" s="16">
        <f t="shared" si="23"/>
        <v>0</v>
      </c>
      <c r="H191" s="16">
        <f t="shared" si="23"/>
        <v>0</v>
      </c>
      <c r="I191" s="16">
        <f t="shared" si="23"/>
        <v>0</v>
      </c>
      <c r="J191" s="16">
        <f t="shared" si="23"/>
        <v>0</v>
      </c>
      <c r="K191" s="16">
        <f t="shared" si="23"/>
        <v>0</v>
      </c>
      <c r="M191" s="22">
        <v>2632000</v>
      </c>
      <c r="N191" s="23">
        <v>2636000</v>
      </c>
      <c r="O191" s="25">
        <v>1762400</v>
      </c>
    </row>
    <row r="192" spans="2:15" ht="15" customHeight="1">
      <c r="B192" s="16">
        <f t="shared" si="20"/>
        <v>0</v>
      </c>
      <c r="C192" s="16">
        <f t="shared" si="23"/>
        <v>0</v>
      </c>
      <c r="D192" s="16">
        <f t="shared" si="23"/>
        <v>0</v>
      </c>
      <c r="E192" s="16">
        <f t="shared" si="23"/>
        <v>0</v>
      </c>
      <c r="F192" s="16">
        <f t="shared" si="23"/>
        <v>0</v>
      </c>
      <c r="G192" s="16">
        <f t="shared" si="23"/>
        <v>0</v>
      </c>
      <c r="H192" s="16">
        <f t="shared" si="23"/>
        <v>0</v>
      </c>
      <c r="I192" s="16">
        <f t="shared" si="23"/>
        <v>0</v>
      </c>
      <c r="J192" s="16">
        <f t="shared" si="23"/>
        <v>0</v>
      </c>
      <c r="K192" s="16">
        <f t="shared" si="23"/>
        <v>0</v>
      </c>
      <c r="M192" s="22">
        <v>2636000</v>
      </c>
      <c r="N192" s="23">
        <v>2640000</v>
      </c>
      <c r="O192" s="25">
        <v>1765200</v>
      </c>
    </row>
    <row r="193" spans="2:15" ht="15" customHeight="1">
      <c r="B193" s="16">
        <f t="shared" si="20"/>
        <v>0</v>
      </c>
      <c r="C193" s="16">
        <f t="shared" si="23"/>
        <v>0</v>
      </c>
      <c r="D193" s="16">
        <f t="shared" si="23"/>
        <v>0</v>
      </c>
      <c r="E193" s="16">
        <f t="shared" si="23"/>
        <v>0</v>
      </c>
      <c r="F193" s="16">
        <f t="shared" si="23"/>
        <v>0</v>
      </c>
      <c r="G193" s="16">
        <f t="shared" si="23"/>
        <v>0</v>
      </c>
      <c r="H193" s="16">
        <f t="shared" si="23"/>
        <v>0</v>
      </c>
      <c r="I193" s="16">
        <f t="shared" si="23"/>
        <v>0</v>
      </c>
      <c r="J193" s="16">
        <f t="shared" si="23"/>
        <v>0</v>
      </c>
      <c r="K193" s="16">
        <f t="shared" si="23"/>
        <v>0</v>
      </c>
      <c r="M193" s="22">
        <v>2640000</v>
      </c>
      <c r="N193" s="23">
        <v>2644000</v>
      </c>
      <c r="O193" s="25">
        <v>1768000</v>
      </c>
    </row>
    <row r="194" spans="2:15" ht="15" customHeight="1">
      <c r="B194" s="16">
        <f t="shared" si="20"/>
        <v>0</v>
      </c>
      <c r="C194" s="16">
        <f t="shared" si="23"/>
        <v>0</v>
      </c>
      <c r="D194" s="16">
        <f t="shared" si="23"/>
        <v>0</v>
      </c>
      <c r="E194" s="16">
        <f t="shared" si="23"/>
        <v>0</v>
      </c>
      <c r="F194" s="16">
        <f t="shared" si="23"/>
        <v>0</v>
      </c>
      <c r="G194" s="16">
        <f t="shared" si="23"/>
        <v>0</v>
      </c>
      <c r="H194" s="16">
        <f t="shared" si="23"/>
        <v>0</v>
      </c>
      <c r="I194" s="16">
        <f t="shared" si="23"/>
        <v>0</v>
      </c>
      <c r="J194" s="16">
        <f t="shared" si="23"/>
        <v>0</v>
      </c>
      <c r="K194" s="16">
        <f t="shared" si="23"/>
        <v>0</v>
      </c>
      <c r="M194" s="22">
        <v>2644000</v>
      </c>
      <c r="N194" s="23">
        <v>2648000</v>
      </c>
      <c r="O194" s="25">
        <v>1770800</v>
      </c>
    </row>
    <row r="195" spans="2:15" ht="15" customHeight="1">
      <c r="B195" s="16">
        <f t="shared" si="20"/>
        <v>0</v>
      </c>
      <c r="C195" s="16">
        <f t="shared" si="23"/>
        <v>0</v>
      </c>
      <c r="D195" s="16">
        <f t="shared" si="23"/>
        <v>0</v>
      </c>
      <c r="E195" s="16">
        <f t="shared" si="23"/>
        <v>0</v>
      </c>
      <c r="F195" s="16">
        <f t="shared" si="23"/>
        <v>0</v>
      </c>
      <c r="G195" s="16">
        <f t="shared" si="23"/>
        <v>0</v>
      </c>
      <c r="H195" s="16">
        <f t="shared" si="23"/>
        <v>0</v>
      </c>
      <c r="I195" s="16">
        <f t="shared" si="23"/>
        <v>0</v>
      </c>
      <c r="J195" s="16">
        <f t="shared" si="23"/>
        <v>0</v>
      </c>
      <c r="K195" s="16">
        <f t="shared" si="23"/>
        <v>0</v>
      </c>
      <c r="M195" s="22">
        <v>2648000</v>
      </c>
      <c r="N195" s="23">
        <v>2652000</v>
      </c>
      <c r="O195" s="25">
        <v>1773600</v>
      </c>
    </row>
    <row r="196" spans="2:15" ht="15" customHeight="1">
      <c r="B196" s="16">
        <f t="shared" si="20"/>
        <v>0</v>
      </c>
      <c r="C196" s="16">
        <f t="shared" ref="C196:K205" si="24">IF(AND($M196&lt;=C$4,C$4&lt;$N196),$O196,0)</f>
        <v>0</v>
      </c>
      <c r="D196" s="16">
        <f t="shared" si="24"/>
        <v>0</v>
      </c>
      <c r="E196" s="16">
        <f t="shared" si="24"/>
        <v>0</v>
      </c>
      <c r="F196" s="16">
        <f t="shared" si="24"/>
        <v>0</v>
      </c>
      <c r="G196" s="16">
        <f t="shared" si="24"/>
        <v>0</v>
      </c>
      <c r="H196" s="16">
        <f t="shared" si="24"/>
        <v>0</v>
      </c>
      <c r="I196" s="16">
        <f t="shared" si="24"/>
        <v>0</v>
      </c>
      <c r="J196" s="16">
        <f t="shared" si="24"/>
        <v>0</v>
      </c>
      <c r="K196" s="16">
        <f t="shared" si="24"/>
        <v>0</v>
      </c>
      <c r="M196" s="22">
        <v>2652000</v>
      </c>
      <c r="N196" s="23">
        <v>2656000</v>
      </c>
      <c r="O196" s="25">
        <v>1776400</v>
      </c>
    </row>
    <row r="197" spans="2:15" ht="15" customHeight="1">
      <c r="B197" s="16">
        <f t="shared" si="20"/>
        <v>0</v>
      </c>
      <c r="C197" s="16">
        <f t="shared" si="24"/>
        <v>0</v>
      </c>
      <c r="D197" s="16">
        <f t="shared" si="24"/>
        <v>0</v>
      </c>
      <c r="E197" s="16">
        <f t="shared" si="24"/>
        <v>0</v>
      </c>
      <c r="F197" s="16">
        <f t="shared" si="24"/>
        <v>0</v>
      </c>
      <c r="G197" s="16">
        <f t="shared" si="24"/>
        <v>0</v>
      </c>
      <c r="H197" s="16">
        <f t="shared" si="24"/>
        <v>0</v>
      </c>
      <c r="I197" s="16">
        <f t="shared" si="24"/>
        <v>0</v>
      </c>
      <c r="J197" s="16">
        <f t="shared" si="24"/>
        <v>0</v>
      </c>
      <c r="K197" s="16">
        <f t="shared" si="24"/>
        <v>0</v>
      </c>
      <c r="M197" s="22">
        <v>2656000</v>
      </c>
      <c r="N197" s="23">
        <v>2660000</v>
      </c>
      <c r="O197" s="25">
        <v>1779200</v>
      </c>
    </row>
    <row r="198" spans="2:15" ht="15" customHeight="1">
      <c r="B198" s="16">
        <f t="shared" si="20"/>
        <v>0</v>
      </c>
      <c r="C198" s="16">
        <f t="shared" si="24"/>
        <v>0</v>
      </c>
      <c r="D198" s="16">
        <f t="shared" si="24"/>
        <v>0</v>
      </c>
      <c r="E198" s="16">
        <f t="shared" si="24"/>
        <v>0</v>
      </c>
      <c r="F198" s="16">
        <f t="shared" si="24"/>
        <v>0</v>
      </c>
      <c r="G198" s="16">
        <f t="shared" si="24"/>
        <v>0</v>
      </c>
      <c r="H198" s="16">
        <f t="shared" si="24"/>
        <v>0</v>
      </c>
      <c r="I198" s="16">
        <f t="shared" si="24"/>
        <v>0</v>
      </c>
      <c r="J198" s="16">
        <f t="shared" si="24"/>
        <v>0</v>
      </c>
      <c r="K198" s="16">
        <f t="shared" si="24"/>
        <v>0</v>
      </c>
      <c r="M198" s="22">
        <v>2660000</v>
      </c>
      <c r="N198" s="23">
        <v>2664000</v>
      </c>
      <c r="O198" s="25">
        <v>1782000</v>
      </c>
    </row>
    <row r="199" spans="2:15" ht="15" customHeight="1">
      <c r="B199" s="16">
        <f t="shared" si="20"/>
        <v>0</v>
      </c>
      <c r="C199" s="16">
        <f t="shared" si="24"/>
        <v>0</v>
      </c>
      <c r="D199" s="16">
        <f t="shared" si="24"/>
        <v>0</v>
      </c>
      <c r="E199" s="16">
        <f t="shared" si="24"/>
        <v>0</v>
      </c>
      <c r="F199" s="16">
        <f t="shared" si="24"/>
        <v>0</v>
      </c>
      <c r="G199" s="16">
        <f t="shared" si="24"/>
        <v>0</v>
      </c>
      <c r="H199" s="16">
        <f t="shared" si="24"/>
        <v>0</v>
      </c>
      <c r="I199" s="16">
        <f t="shared" si="24"/>
        <v>0</v>
      </c>
      <c r="J199" s="16">
        <f t="shared" si="24"/>
        <v>0</v>
      </c>
      <c r="K199" s="16">
        <f t="shared" si="24"/>
        <v>0</v>
      </c>
      <c r="M199" s="22">
        <v>2664000</v>
      </c>
      <c r="N199" s="23">
        <v>2668000</v>
      </c>
      <c r="O199" s="25">
        <v>1784800</v>
      </c>
    </row>
    <row r="200" spans="2:15" ht="15" customHeight="1">
      <c r="B200" s="16">
        <f t="shared" si="20"/>
        <v>0</v>
      </c>
      <c r="C200" s="16">
        <f t="shared" si="24"/>
        <v>0</v>
      </c>
      <c r="D200" s="16">
        <f t="shared" si="24"/>
        <v>0</v>
      </c>
      <c r="E200" s="16">
        <f t="shared" si="24"/>
        <v>0</v>
      </c>
      <c r="F200" s="16">
        <f t="shared" si="24"/>
        <v>0</v>
      </c>
      <c r="G200" s="16">
        <f t="shared" si="24"/>
        <v>0</v>
      </c>
      <c r="H200" s="16">
        <f t="shared" si="24"/>
        <v>0</v>
      </c>
      <c r="I200" s="16">
        <f t="shared" si="24"/>
        <v>0</v>
      </c>
      <c r="J200" s="16">
        <f t="shared" si="24"/>
        <v>0</v>
      </c>
      <c r="K200" s="16">
        <f t="shared" si="24"/>
        <v>0</v>
      </c>
      <c r="M200" s="22">
        <v>2668000</v>
      </c>
      <c r="N200" s="23">
        <v>2672000</v>
      </c>
      <c r="O200" s="25">
        <v>1787600</v>
      </c>
    </row>
    <row r="201" spans="2:15" ht="15" customHeight="1">
      <c r="B201" s="16">
        <f t="shared" si="20"/>
        <v>0</v>
      </c>
      <c r="C201" s="16">
        <f t="shared" si="24"/>
        <v>0</v>
      </c>
      <c r="D201" s="16">
        <f t="shared" si="24"/>
        <v>0</v>
      </c>
      <c r="E201" s="16">
        <f t="shared" si="24"/>
        <v>0</v>
      </c>
      <c r="F201" s="16">
        <f t="shared" si="24"/>
        <v>0</v>
      </c>
      <c r="G201" s="16">
        <f t="shared" si="24"/>
        <v>0</v>
      </c>
      <c r="H201" s="16">
        <f t="shared" si="24"/>
        <v>0</v>
      </c>
      <c r="I201" s="16">
        <f t="shared" si="24"/>
        <v>0</v>
      </c>
      <c r="J201" s="16">
        <f t="shared" si="24"/>
        <v>0</v>
      </c>
      <c r="K201" s="16">
        <f t="shared" si="24"/>
        <v>0</v>
      </c>
      <c r="M201" s="22">
        <v>2672000</v>
      </c>
      <c r="N201" s="23">
        <v>2676000</v>
      </c>
      <c r="O201" s="25">
        <v>1790400</v>
      </c>
    </row>
    <row r="202" spans="2:15" ht="15" customHeight="1">
      <c r="B202" s="16">
        <f t="shared" si="20"/>
        <v>0</v>
      </c>
      <c r="C202" s="16">
        <f t="shared" si="24"/>
        <v>0</v>
      </c>
      <c r="D202" s="16">
        <f t="shared" si="24"/>
        <v>0</v>
      </c>
      <c r="E202" s="16">
        <f t="shared" si="24"/>
        <v>0</v>
      </c>
      <c r="F202" s="16">
        <f t="shared" si="24"/>
        <v>0</v>
      </c>
      <c r="G202" s="16">
        <f t="shared" si="24"/>
        <v>0</v>
      </c>
      <c r="H202" s="16">
        <f t="shared" si="24"/>
        <v>0</v>
      </c>
      <c r="I202" s="16">
        <f t="shared" si="24"/>
        <v>0</v>
      </c>
      <c r="J202" s="16">
        <f t="shared" si="24"/>
        <v>0</v>
      </c>
      <c r="K202" s="16">
        <f t="shared" si="24"/>
        <v>0</v>
      </c>
      <c r="M202" s="22">
        <v>2676000</v>
      </c>
      <c r="N202" s="23">
        <v>2680000</v>
      </c>
      <c r="O202" s="25">
        <v>1793200</v>
      </c>
    </row>
    <row r="203" spans="2:15" ht="15" customHeight="1">
      <c r="B203" s="16">
        <f t="shared" si="20"/>
        <v>0</v>
      </c>
      <c r="C203" s="16">
        <f t="shared" si="24"/>
        <v>0</v>
      </c>
      <c r="D203" s="16">
        <f t="shared" si="24"/>
        <v>0</v>
      </c>
      <c r="E203" s="16">
        <f t="shared" si="24"/>
        <v>0</v>
      </c>
      <c r="F203" s="16">
        <f t="shared" si="24"/>
        <v>0</v>
      </c>
      <c r="G203" s="16">
        <f t="shared" si="24"/>
        <v>0</v>
      </c>
      <c r="H203" s="16">
        <f t="shared" si="24"/>
        <v>0</v>
      </c>
      <c r="I203" s="16">
        <f t="shared" si="24"/>
        <v>0</v>
      </c>
      <c r="J203" s="16">
        <f t="shared" si="24"/>
        <v>0</v>
      </c>
      <c r="K203" s="16">
        <f t="shared" si="24"/>
        <v>0</v>
      </c>
      <c r="M203" s="22">
        <v>2680000</v>
      </c>
      <c r="N203" s="23">
        <v>2684000</v>
      </c>
      <c r="O203" s="25">
        <v>1796000</v>
      </c>
    </row>
    <row r="204" spans="2:15" ht="15" customHeight="1">
      <c r="B204" s="16">
        <f t="shared" si="20"/>
        <v>0</v>
      </c>
      <c r="C204" s="16">
        <f t="shared" si="24"/>
        <v>0</v>
      </c>
      <c r="D204" s="16">
        <f t="shared" si="24"/>
        <v>0</v>
      </c>
      <c r="E204" s="16">
        <f t="shared" si="24"/>
        <v>0</v>
      </c>
      <c r="F204" s="16">
        <f t="shared" si="24"/>
        <v>0</v>
      </c>
      <c r="G204" s="16">
        <f t="shared" si="24"/>
        <v>0</v>
      </c>
      <c r="H204" s="16">
        <f t="shared" si="24"/>
        <v>0</v>
      </c>
      <c r="I204" s="16">
        <f t="shared" si="24"/>
        <v>0</v>
      </c>
      <c r="J204" s="16">
        <f t="shared" si="24"/>
        <v>0</v>
      </c>
      <c r="K204" s="16">
        <f t="shared" si="24"/>
        <v>0</v>
      </c>
      <c r="M204" s="22">
        <v>2684000</v>
      </c>
      <c r="N204" s="23">
        <v>2688000</v>
      </c>
      <c r="O204" s="25">
        <v>1798800</v>
      </c>
    </row>
    <row r="205" spans="2:15" ht="15" customHeight="1">
      <c r="B205" s="16">
        <f t="shared" si="20"/>
        <v>0</v>
      </c>
      <c r="C205" s="16">
        <f t="shared" si="24"/>
        <v>0</v>
      </c>
      <c r="D205" s="16">
        <f t="shared" si="24"/>
        <v>0</v>
      </c>
      <c r="E205" s="16">
        <f t="shared" si="24"/>
        <v>0</v>
      </c>
      <c r="F205" s="16">
        <f t="shared" si="24"/>
        <v>0</v>
      </c>
      <c r="G205" s="16">
        <f t="shared" si="24"/>
        <v>0</v>
      </c>
      <c r="H205" s="16">
        <f t="shared" si="24"/>
        <v>0</v>
      </c>
      <c r="I205" s="16">
        <f t="shared" si="24"/>
        <v>0</v>
      </c>
      <c r="J205" s="16">
        <f t="shared" si="24"/>
        <v>0</v>
      </c>
      <c r="K205" s="16">
        <f t="shared" si="24"/>
        <v>0</v>
      </c>
      <c r="M205" s="22">
        <v>2688000</v>
      </c>
      <c r="N205" s="23">
        <v>2692000</v>
      </c>
      <c r="O205" s="25">
        <v>1801600</v>
      </c>
    </row>
    <row r="206" spans="2:15" ht="15" customHeight="1">
      <c r="B206" s="16">
        <f t="shared" si="20"/>
        <v>0</v>
      </c>
      <c r="C206" s="16">
        <f t="shared" ref="C206:K215" si="25">IF(AND($M206&lt;=C$4,C$4&lt;$N206),$O206,0)</f>
        <v>0</v>
      </c>
      <c r="D206" s="16">
        <f t="shared" si="25"/>
        <v>0</v>
      </c>
      <c r="E206" s="16">
        <f t="shared" si="25"/>
        <v>0</v>
      </c>
      <c r="F206" s="16">
        <f t="shared" si="25"/>
        <v>0</v>
      </c>
      <c r="G206" s="16">
        <f t="shared" si="25"/>
        <v>0</v>
      </c>
      <c r="H206" s="16">
        <f t="shared" si="25"/>
        <v>0</v>
      </c>
      <c r="I206" s="16">
        <f t="shared" si="25"/>
        <v>0</v>
      </c>
      <c r="J206" s="16">
        <f t="shared" si="25"/>
        <v>0</v>
      </c>
      <c r="K206" s="16">
        <f t="shared" si="25"/>
        <v>0</v>
      </c>
      <c r="M206" s="22">
        <v>2692000</v>
      </c>
      <c r="N206" s="23">
        <v>2696000</v>
      </c>
      <c r="O206" s="25">
        <v>1804400</v>
      </c>
    </row>
    <row r="207" spans="2:15" ht="15" customHeight="1">
      <c r="B207" s="16">
        <f t="shared" si="20"/>
        <v>0</v>
      </c>
      <c r="C207" s="16">
        <f t="shared" si="25"/>
        <v>0</v>
      </c>
      <c r="D207" s="16">
        <f t="shared" si="25"/>
        <v>0</v>
      </c>
      <c r="E207" s="16">
        <f t="shared" si="25"/>
        <v>0</v>
      </c>
      <c r="F207" s="16">
        <f t="shared" si="25"/>
        <v>0</v>
      </c>
      <c r="G207" s="16">
        <f t="shared" si="25"/>
        <v>0</v>
      </c>
      <c r="H207" s="16">
        <f t="shared" si="25"/>
        <v>0</v>
      </c>
      <c r="I207" s="16">
        <f t="shared" si="25"/>
        <v>0</v>
      </c>
      <c r="J207" s="16">
        <f t="shared" si="25"/>
        <v>0</v>
      </c>
      <c r="K207" s="16">
        <f t="shared" si="25"/>
        <v>0</v>
      </c>
      <c r="M207" s="22">
        <v>2696000</v>
      </c>
      <c r="N207" s="23">
        <v>2700000</v>
      </c>
      <c r="O207" s="25">
        <v>1807200</v>
      </c>
    </row>
    <row r="208" spans="2:15" ht="15" customHeight="1">
      <c r="B208" s="16">
        <f t="shared" si="20"/>
        <v>0</v>
      </c>
      <c r="C208" s="16">
        <f t="shared" si="25"/>
        <v>0</v>
      </c>
      <c r="D208" s="16">
        <f t="shared" si="25"/>
        <v>0</v>
      </c>
      <c r="E208" s="16">
        <f t="shared" si="25"/>
        <v>0</v>
      </c>
      <c r="F208" s="16">
        <f t="shared" si="25"/>
        <v>0</v>
      </c>
      <c r="G208" s="16">
        <f t="shared" si="25"/>
        <v>0</v>
      </c>
      <c r="H208" s="16">
        <f t="shared" si="25"/>
        <v>0</v>
      </c>
      <c r="I208" s="16">
        <f t="shared" si="25"/>
        <v>0</v>
      </c>
      <c r="J208" s="16">
        <f t="shared" si="25"/>
        <v>0</v>
      </c>
      <c r="K208" s="16">
        <f t="shared" si="25"/>
        <v>0</v>
      </c>
      <c r="M208" s="22">
        <v>2700000</v>
      </c>
      <c r="N208" s="23">
        <v>2704000</v>
      </c>
      <c r="O208" s="25">
        <v>1810000</v>
      </c>
    </row>
    <row r="209" spans="2:15" ht="15" customHeight="1">
      <c r="B209" s="16">
        <f t="shared" si="20"/>
        <v>0</v>
      </c>
      <c r="C209" s="16">
        <f t="shared" si="25"/>
        <v>0</v>
      </c>
      <c r="D209" s="16">
        <f t="shared" si="25"/>
        <v>0</v>
      </c>
      <c r="E209" s="16">
        <f t="shared" si="25"/>
        <v>0</v>
      </c>
      <c r="F209" s="16">
        <f t="shared" si="25"/>
        <v>0</v>
      </c>
      <c r="G209" s="16">
        <f t="shared" si="25"/>
        <v>0</v>
      </c>
      <c r="H209" s="16">
        <f t="shared" si="25"/>
        <v>0</v>
      </c>
      <c r="I209" s="16">
        <f t="shared" si="25"/>
        <v>0</v>
      </c>
      <c r="J209" s="16">
        <f t="shared" si="25"/>
        <v>0</v>
      </c>
      <c r="K209" s="16">
        <f t="shared" si="25"/>
        <v>0</v>
      </c>
      <c r="M209" s="22">
        <v>2704000</v>
      </c>
      <c r="N209" s="23">
        <v>2708000</v>
      </c>
      <c r="O209" s="25">
        <v>1812800</v>
      </c>
    </row>
    <row r="210" spans="2:15" ht="15" customHeight="1">
      <c r="B210" s="16">
        <f t="shared" si="20"/>
        <v>0</v>
      </c>
      <c r="C210" s="16">
        <f t="shared" si="25"/>
        <v>0</v>
      </c>
      <c r="D210" s="16">
        <f t="shared" si="25"/>
        <v>0</v>
      </c>
      <c r="E210" s="16">
        <f t="shared" si="25"/>
        <v>0</v>
      </c>
      <c r="F210" s="16">
        <f t="shared" si="25"/>
        <v>0</v>
      </c>
      <c r="G210" s="16">
        <f t="shared" si="25"/>
        <v>0</v>
      </c>
      <c r="H210" s="16">
        <f t="shared" si="25"/>
        <v>0</v>
      </c>
      <c r="I210" s="16">
        <f t="shared" si="25"/>
        <v>0</v>
      </c>
      <c r="J210" s="16">
        <f t="shared" si="25"/>
        <v>0</v>
      </c>
      <c r="K210" s="16">
        <f t="shared" si="25"/>
        <v>0</v>
      </c>
      <c r="M210" s="22">
        <v>2708000</v>
      </c>
      <c r="N210" s="23">
        <v>2712000</v>
      </c>
      <c r="O210" s="25">
        <v>1815600</v>
      </c>
    </row>
    <row r="211" spans="2:15" ht="15" customHeight="1">
      <c r="B211" s="16">
        <f t="shared" si="20"/>
        <v>0</v>
      </c>
      <c r="C211" s="16">
        <f t="shared" si="25"/>
        <v>0</v>
      </c>
      <c r="D211" s="16">
        <f t="shared" si="25"/>
        <v>0</v>
      </c>
      <c r="E211" s="16">
        <f t="shared" si="25"/>
        <v>0</v>
      </c>
      <c r="F211" s="16">
        <f t="shared" si="25"/>
        <v>0</v>
      </c>
      <c r="G211" s="16">
        <f t="shared" si="25"/>
        <v>0</v>
      </c>
      <c r="H211" s="16">
        <f t="shared" si="25"/>
        <v>0</v>
      </c>
      <c r="I211" s="16">
        <f t="shared" si="25"/>
        <v>0</v>
      </c>
      <c r="J211" s="16">
        <f t="shared" si="25"/>
        <v>0</v>
      </c>
      <c r="K211" s="16">
        <f t="shared" si="25"/>
        <v>0</v>
      </c>
      <c r="M211" s="22">
        <v>2712000</v>
      </c>
      <c r="N211" s="23">
        <v>2716000</v>
      </c>
      <c r="O211" s="25">
        <v>1818400</v>
      </c>
    </row>
    <row r="212" spans="2:15" ht="15" customHeight="1">
      <c r="B212" s="16">
        <f t="shared" si="20"/>
        <v>0</v>
      </c>
      <c r="C212" s="16">
        <f t="shared" si="25"/>
        <v>0</v>
      </c>
      <c r="D212" s="16">
        <f t="shared" si="25"/>
        <v>0</v>
      </c>
      <c r="E212" s="16">
        <f t="shared" si="25"/>
        <v>0</v>
      </c>
      <c r="F212" s="16">
        <f t="shared" si="25"/>
        <v>0</v>
      </c>
      <c r="G212" s="16">
        <f t="shared" si="25"/>
        <v>0</v>
      </c>
      <c r="H212" s="16">
        <f t="shared" si="25"/>
        <v>0</v>
      </c>
      <c r="I212" s="16">
        <f t="shared" si="25"/>
        <v>0</v>
      </c>
      <c r="J212" s="16">
        <f t="shared" si="25"/>
        <v>0</v>
      </c>
      <c r="K212" s="16">
        <f t="shared" si="25"/>
        <v>0</v>
      </c>
      <c r="M212" s="22">
        <v>2716000</v>
      </c>
      <c r="N212" s="23">
        <v>2720000</v>
      </c>
      <c r="O212" s="25">
        <v>1821200</v>
      </c>
    </row>
    <row r="213" spans="2:15" ht="15" customHeight="1">
      <c r="B213" s="16">
        <f t="shared" si="20"/>
        <v>0</v>
      </c>
      <c r="C213" s="16">
        <f t="shared" si="25"/>
        <v>0</v>
      </c>
      <c r="D213" s="16">
        <f t="shared" si="25"/>
        <v>0</v>
      </c>
      <c r="E213" s="16">
        <f t="shared" si="25"/>
        <v>0</v>
      </c>
      <c r="F213" s="16">
        <f t="shared" si="25"/>
        <v>0</v>
      </c>
      <c r="G213" s="16">
        <f t="shared" si="25"/>
        <v>0</v>
      </c>
      <c r="H213" s="16">
        <f t="shared" si="25"/>
        <v>0</v>
      </c>
      <c r="I213" s="16">
        <f t="shared" si="25"/>
        <v>0</v>
      </c>
      <c r="J213" s="16">
        <f t="shared" si="25"/>
        <v>0</v>
      </c>
      <c r="K213" s="16">
        <f t="shared" si="25"/>
        <v>0</v>
      </c>
      <c r="M213" s="22">
        <v>2720000</v>
      </c>
      <c r="N213" s="23">
        <v>2724000</v>
      </c>
      <c r="O213" s="25">
        <v>1824000</v>
      </c>
    </row>
    <row r="214" spans="2:15" ht="15" customHeight="1">
      <c r="B214" s="16">
        <f t="shared" si="20"/>
        <v>0</v>
      </c>
      <c r="C214" s="16">
        <f t="shared" si="25"/>
        <v>0</v>
      </c>
      <c r="D214" s="16">
        <f t="shared" si="25"/>
        <v>0</v>
      </c>
      <c r="E214" s="16">
        <f t="shared" si="25"/>
        <v>0</v>
      </c>
      <c r="F214" s="16">
        <f t="shared" si="25"/>
        <v>0</v>
      </c>
      <c r="G214" s="16">
        <f t="shared" si="25"/>
        <v>0</v>
      </c>
      <c r="H214" s="16">
        <f t="shared" si="25"/>
        <v>0</v>
      </c>
      <c r="I214" s="16">
        <f t="shared" si="25"/>
        <v>0</v>
      </c>
      <c r="J214" s="16">
        <f t="shared" si="25"/>
        <v>0</v>
      </c>
      <c r="K214" s="16">
        <f t="shared" si="25"/>
        <v>0</v>
      </c>
      <c r="M214" s="22">
        <v>2724000</v>
      </c>
      <c r="N214" s="23">
        <v>2728000</v>
      </c>
      <c r="O214" s="25">
        <v>1826800</v>
      </c>
    </row>
    <row r="215" spans="2:15" ht="15" customHeight="1">
      <c r="B215" s="16">
        <f t="shared" si="20"/>
        <v>0</v>
      </c>
      <c r="C215" s="16">
        <f t="shared" si="25"/>
        <v>0</v>
      </c>
      <c r="D215" s="16">
        <f t="shared" si="25"/>
        <v>0</v>
      </c>
      <c r="E215" s="16">
        <f t="shared" si="25"/>
        <v>0</v>
      </c>
      <c r="F215" s="16">
        <f t="shared" si="25"/>
        <v>0</v>
      </c>
      <c r="G215" s="16">
        <f t="shared" si="25"/>
        <v>0</v>
      </c>
      <c r="H215" s="16">
        <f t="shared" si="25"/>
        <v>0</v>
      </c>
      <c r="I215" s="16">
        <f t="shared" si="25"/>
        <v>0</v>
      </c>
      <c r="J215" s="16">
        <f t="shared" si="25"/>
        <v>0</v>
      </c>
      <c r="K215" s="16">
        <f t="shared" si="25"/>
        <v>0</v>
      </c>
      <c r="M215" s="22">
        <v>2728000</v>
      </c>
      <c r="N215" s="23">
        <v>2732000</v>
      </c>
      <c r="O215" s="25">
        <v>1829600</v>
      </c>
    </row>
    <row r="216" spans="2:15" ht="15" customHeight="1">
      <c r="B216" s="16">
        <f t="shared" si="20"/>
        <v>0</v>
      </c>
      <c r="C216" s="16">
        <f t="shared" ref="C216:K221" si="26">IF(AND($M216&lt;=C$4,C$4&lt;$N216),$O216,0)</f>
        <v>0</v>
      </c>
      <c r="D216" s="16">
        <f t="shared" si="26"/>
        <v>0</v>
      </c>
      <c r="E216" s="16">
        <f t="shared" si="26"/>
        <v>0</v>
      </c>
      <c r="F216" s="16">
        <f t="shared" si="26"/>
        <v>0</v>
      </c>
      <c r="G216" s="16">
        <f t="shared" si="26"/>
        <v>0</v>
      </c>
      <c r="H216" s="16">
        <f t="shared" si="26"/>
        <v>0</v>
      </c>
      <c r="I216" s="16">
        <f t="shared" si="26"/>
        <v>0</v>
      </c>
      <c r="J216" s="16">
        <f t="shared" si="26"/>
        <v>0</v>
      </c>
      <c r="K216" s="16">
        <f t="shared" si="26"/>
        <v>0</v>
      </c>
      <c r="M216" s="22">
        <v>2732000</v>
      </c>
      <c r="N216" s="23">
        <v>2736000</v>
      </c>
      <c r="O216" s="25">
        <v>1832400</v>
      </c>
    </row>
    <row r="217" spans="2:15" ht="15" customHeight="1">
      <c r="B217" s="16">
        <f t="shared" si="20"/>
        <v>0</v>
      </c>
      <c r="C217" s="16">
        <f t="shared" si="26"/>
        <v>0</v>
      </c>
      <c r="D217" s="16">
        <f t="shared" si="26"/>
        <v>0</v>
      </c>
      <c r="E217" s="16">
        <f t="shared" si="26"/>
        <v>0</v>
      </c>
      <c r="F217" s="16">
        <f t="shared" si="26"/>
        <v>0</v>
      </c>
      <c r="G217" s="16">
        <f t="shared" si="26"/>
        <v>0</v>
      </c>
      <c r="H217" s="16">
        <f t="shared" si="26"/>
        <v>0</v>
      </c>
      <c r="I217" s="16">
        <f t="shared" si="26"/>
        <v>0</v>
      </c>
      <c r="J217" s="16">
        <f t="shared" si="26"/>
        <v>0</v>
      </c>
      <c r="K217" s="16">
        <f t="shared" si="26"/>
        <v>0</v>
      </c>
      <c r="M217" s="22">
        <v>2736000</v>
      </c>
      <c r="N217" s="23">
        <v>2740000</v>
      </c>
      <c r="O217" s="25">
        <v>1835200</v>
      </c>
    </row>
    <row r="218" spans="2:15" ht="15" customHeight="1">
      <c r="B218" s="16">
        <f t="shared" si="20"/>
        <v>0</v>
      </c>
      <c r="C218" s="16">
        <f t="shared" si="26"/>
        <v>0</v>
      </c>
      <c r="D218" s="16">
        <f t="shared" si="26"/>
        <v>0</v>
      </c>
      <c r="E218" s="16">
        <f t="shared" si="26"/>
        <v>0</v>
      </c>
      <c r="F218" s="16">
        <f t="shared" si="26"/>
        <v>0</v>
      </c>
      <c r="G218" s="16">
        <f t="shared" si="26"/>
        <v>0</v>
      </c>
      <c r="H218" s="16">
        <f t="shared" si="26"/>
        <v>0</v>
      </c>
      <c r="I218" s="16">
        <f t="shared" si="26"/>
        <v>0</v>
      </c>
      <c r="J218" s="16">
        <f t="shared" si="26"/>
        <v>0</v>
      </c>
      <c r="K218" s="16">
        <f t="shared" si="26"/>
        <v>0</v>
      </c>
      <c r="M218" s="22">
        <v>2740000</v>
      </c>
      <c r="N218" s="23">
        <v>2744000</v>
      </c>
      <c r="O218" s="25">
        <v>1838000</v>
      </c>
    </row>
    <row r="219" spans="2:15" ht="15" customHeight="1">
      <c r="B219" s="16">
        <f t="shared" si="20"/>
        <v>0</v>
      </c>
      <c r="C219" s="16">
        <f t="shared" si="26"/>
        <v>0</v>
      </c>
      <c r="D219" s="16">
        <f t="shared" si="26"/>
        <v>0</v>
      </c>
      <c r="E219" s="16">
        <f t="shared" si="26"/>
        <v>0</v>
      </c>
      <c r="F219" s="16">
        <f t="shared" si="26"/>
        <v>0</v>
      </c>
      <c r="G219" s="16">
        <f t="shared" si="26"/>
        <v>0</v>
      </c>
      <c r="H219" s="16">
        <f t="shared" si="26"/>
        <v>0</v>
      </c>
      <c r="I219" s="16">
        <f t="shared" si="26"/>
        <v>0</v>
      </c>
      <c r="J219" s="16">
        <f t="shared" si="26"/>
        <v>0</v>
      </c>
      <c r="K219" s="16">
        <f t="shared" si="26"/>
        <v>0</v>
      </c>
      <c r="M219" s="22">
        <v>2744000</v>
      </c>
      <c r="N219" s="23">
        <v>2748000</v>
      </c>
      <c r="O219" s="25">
        <v>1840800</v>
      </c>
    </row>
    <row r="220" spans="2:15" ht="15" customHeight="1">
      <c r="B220" s="16">
        <f t="shared" si="20"/>
        <v>0</v>
      </c>
      <c r="C220" s="16">
        <f t="shared" si="26"/>
        <v>0</v>
      </c>
      <c r="D220" s="16">
        <f t="shared" si="26"/>
        <v>0</v>
      </c>
      <c r="E220" s="16">
        <f t="shared" si="26"/>
        <v>0</v>
      </c>
      <c r="F220" s="16">
        <f t="shared" si="26"/>
        <v>0</v>
      </c>
      <c r="G220" s="16">
        <f t="shared" si="26"/>
        <v>0</v>
      </c>
      <c r="H220" s="16">
        <f t="shared" si="26"/>
        <v>0</v>
      </c>
      <c r="I220" s="16">
        <f t="shared" si="26"/>
        <v>0</v>
      </c>
      <c r="J220" s="16">
        <f t="shared" si="26"/>
        <v>0</v>
      </c>
      <c r="K220" s="16">
        <f t="shared" si="26"/>
        <v>0</v>
      </c>
      <c r="M220" s="22">
        <v>2748000</v>
      </c>
      <c r="N220" s="23">
        <v>2752000</v>
      </c>
      <c r="O220" s="25">
        <v>1843600</v>
      </c>
    </row>
    <row r="221" spans="2:15" ht="15" customHeight="1">
      <c r="B221" s="16">
        <f t="shared" si="20"/>
        <v>0</v>
      </c>
      <c r="C221" s="16">
        <f t="shared" si="26"/>
        <v>0</v>
      </c>
      <c r="D221" s="16">
        <f t="shared" si="26"/>
        <v>0</v>
      </c>
      <c r="E221" s="16">
        <f t="shared" si="26"/>
        <v>0</v>
      </c>
      <c r="F221" s="16">
        <f t="shared" si="26"/>
        <v>0</v>
      </c>
      <c r="G221" s="16">
        <f t="shared" si="26"/>
        <v>0</v>
      </c>
      <c r="H221" s="16">
        <f t="shared" si="26"/>
        <v>0</v>
      </c>
      <c r="I221" s="16">
        <f t="shared" si="26"/>
        <v>0</v>
      </c>
      <c r="J221" s="16">
        <f t="shared" si="26"/>
        <v>0</v>
      </c>
      <c r="K221" s="16">
        <f t="shared" si="26"/>
        <v>0</v>
      </c>
      <c r="M221" s="22">
        <v>2752000</v>
      </c>
      <c r="N221" s="23">
        <v>2756000</v>
      </c>
      <c r="O221" s="25">
        <v>1846400</v>
      </c>
    </row>
    <row r="222" spans="2:15" ht="15" customHeight="1">
      <c r="B222" s="16">
        <f t="shared" si="20"/>
        <v>0</v>
      </c>
      <c r="C222" s="16">
        <f>IF(AND($M222&lt;=C$4,C$4&lt;$N222),$O222,0)</f>
        <v>0</v>
      </c>
      <c r="D222" s="16">
        <f>IF(AND($M222&lt;=D$4,D$4&lt;$N222),$O222,0)</f>
        <v>0</v>
      </c>
      <c r="E222" s="16">
        <f>IF(AND($M222&lt;=E$4,E$4&lt;$N222),$O222,0)</f>
        <v>0</v>
      </c>
      <c r="F222" s="16">
        <f>IF(AND($M222&lt;=F$4,F$4&lt;$N222),$O222,0)</f>
        <v>0</v>
      </c>
      <c r="G222" s="16">
        <f>IF(AND($M222&lt;=G$4,G$4&lt;$N222),$O222,0)</f>
        <v>0</v>
      </c>
      <c r="H222" s="16">
        <f t="shared" ref="C222:K237" si="27">IF(AND($M222&lt;=H$4,H$4&lt;$N222),$O222,0)</f>
        <v>0</v>
      </c>
      <c r="I222" s="16">
        <f t="shared" si="27"/>
        <v>0</v>
      </c>
      <c r="J222" s="16">
        <f t="shared" si="27"/>
        <v>0</v>
      </c>
      <c r="K222" s="16">
        <f t="shared" si="27"/>
        <v>0</v>
      </c>
      <c r="M222" s="22">
        <v>2756000</v>
      </c>
      <c r="N222" s="23">
        <v>2760000</v>
      </c>
      <c r="O222" s="25">
        <v>1849200</v>
      </c>
    </row>
    <row r="223" spans="2:15" ht="15" customHeight="1">
      <c r="B223" s="16">
        <f t="shared" si="20"/>
        <v>0</v>
      </c>
      <c r="C223" s="16">
        <f t="shared" si="27"/>
        <v>0</v>
      </c>
      <c r="D223" s="16">
        <f t="shared" si="27"/>
        <v>0</v>
      </c>
      <c r="E223" s="16">
        <f t="shared" si="27"/>
        <v>0</v>
      </c>
      <c r="F223" s="16">
        <f t="shared" si="27"/>
        <v>0</v>
      </c>
      <c r="G223" s="16">
        <f t="shared" si="27"/>
        <v>0</v>
      </c>
      <c r="H223" s="16">
        <f t="shared" si="27"/>
        <v>0</v>
      </c>
      <c r="I223" s="16">
        <f t="shared" si="27"/>
        <v>0</v>
      </c>
      <c r="J223" s="16">
        <f t="shared" si="27"/>
        <v>0</v>
      </c>
      <c r="K223" s="16">
        <f t="shared" si="27"/>
        <v>0</v>
      </c>
      <c r="M223" s="22">
        <v>2760000</v>
      </c>
      <c r="N223" s="23">
        <v>2764000</v>
      </c>
      <c r="O223" s="25">
        <v>1852000</v>
      </c>
    </row>
    <row r="224" spans="2:15" ht="15" customHeight="1">
      <c r="B224" s="16">
        <f t="shared" si="20"/>
        <v>0</v>
      </c>
      <c r="C224" s="16">
        <f t="shared" si="27"/>
        <v>0</v>
      </c>
      <c r="D224" s="16">
        <f t="shared" si="27"/>
        <v>0</v>
      </c>
      <c r="E224" s="16">
        <f t="shared" si="27"/>
        <v>0</v>
      </c>
      <c r="F224" s="16">
        <f t="shared" si="27"/>
        <v>0</v>
      </c>
      <c r="G224" s="16">
        <f t="shared" si="27"/>
        <v>0</v>
      </c>
      <c r="H224" s="16">
        <f t="shared" si="27"/>
        <v>0</v>
      </c>
      <c r="I224" s="16">
        <f t="shared" si="27"/>
        <v>0</v>
      </c>
      <c r="J224" s="16">
        <f t="shared" si="27"/>
        <v>0</v>
      </c>
      <c r="K224" s="16">
        <f t="shared" si="27"/>
        <v>0</v>
      </c>
      <c r="M224" s="22">
        <v>2764000</v>
      </c>
      <c r="N224" s="23">
        <v>2768000</v>
      </c>
      <c r="O224" s="25">
        <v>1854800</v>
      </c>
    </row>
    <row r="225" spans="2:15" ht="15" customHeight="1">
      <c r="B225" s="16">
        <f t="shared" si="20"/>
        <v>0</v>
      </c>
      <c r="C225" s="16">
        <f t="shared" si="27"/>
        <v>0</v>
      </c>
      <c r="D225" s="16">
        <f t="shared" si="27"/>
        <v>0</v>
      </c>
      <c r="E225" s="16">
        <f t="shared" si="27"/>
        <v>0</v>
      </c>
      <c r="F225" s="16">
        <f t="shared" si="27"/>
        <v>0</v>
      </c>
      <c r="G225" s="16">
        <f t="shared" si="27"/>
        <v>0</v>
      </c>
      <c r="H225" s="16">
        <f t="shared" si="27"/>
        <v>0</v>
      </c>
      <c r="I225" s="16">
        <f t="shared" si="27"/>
        <v>0</v>
      </c>
      <c r="J225" s="16">
        <f t="shared" si="27"/>
        <v>0</v>
      </c>
      <c r="K225" s="16">
        <f t="shared" si="27"/>
        <v>0</v>
      </c>
      <c r="M225" s="22">
        <v>2768000</v>
      </c>
      <c r="N225" s="23">
        <v>2772000</v>
      </c>
      <c r="O225" s="25">
        <v>1857600</v>
      </c>
    </row>
    <row r="226" spans="2:15" ht="15" customHeight="1">
      <c r="B226" s="16">
        <f t="shared" si="20"/>
        <v>0</v>
      </c>
      <c r="C226" s="16">
        <f t="shared" si="27"/>
        <v>0</v>
      </c>
      <c r="D226" s="16">
        <f t="shared" si="27"/>
        <v>0</v>
      </c>
      <c r="E226" s="16">
        <f t="shared" si="27"/>
        <v>0</v>
      </c>
      <c r="F226" s="16">
        <f t="shared" si="27"/>
        <v>0</v>
      </c>
      <c r="G226" s="16">
        <f t="shared" si="27"/>
        <v>0</v>
      </c>
      <c r="H226" s="16">
        <f t="shared" si="27"/>
        <v>0</v>
      </c>
      <c r="I226" s="16">
        <f t="shared" si="27"/>
        <v>0</v>
      </c>
      <c r="J226" s="16">
        <f t="shared" si="27"/>
        <v>0</v>
      </c>
      <c r="K226" s="16">
        <f t="shared" si="27"/>
        <v>0</v>
      </c>
      <c r="M226" s="22">
        <v>2772000</v>
      </c>
      <c r="N226" s="23">
        <v>2776000</v>
      </c>
      <c r="O226" s="25">
        <v>1860400</v>
      </c>
    </row>
    <row r="227" spans="2:15" ht="15" customHeight="1">
      <c r="B227" s="16">
        <f t="shared" si="20"/>
        <v>0</v>
      </c>
      <c r="C227" s="16">
        <f t="shared" si="27"/>
        <v>0</v>
      </c>
      <c r="D227" s="16">
        <f t="shared" si="27"/>
        <v>0</v>
      </c>
      <c r="E227" s="16">
        <f t="shared" si="27"/>
        <v>0</v>
      </c>
      <c r="F227" s="16">
        <f t="shared" si="27"/>
        <v>0</v>
      </c>
      <c r="G227" s="16">
        <f t="shared" si="27"/>
        <v>0</v>
      </c>
      <c r="H227" s="16">
        <f t="shared" si="27"/>
        <v>0</v>
      </c>
      <c r="I227" s="16">
        <f t="shared" si="27"/>
        <v>0</v>
      </c>
      <c r="J227" s="16">
        <f t="shared" si="27"/>
        <v>0</v>
      </c>
      <c r="K227" s="16">
        <f t="shared" si="27"/>
        <v>0</v>
      </c>
      <c r="M227" s="22">
        <v>2776000</v>
      </c>
      <c r="N227" s="23">
        <v>2780000</v>
      </c>
      <c r="O227" s="25">
        <v>1863200</v>
      </c>
    </row>
    <row r="228" spans="2:15" ht="15" customHeight="1">
      <c r="B228" s="16">
        <f t="shared" si="20"/>
        <v>0</v>
      </c>
      <c r="C228" s="16">
        <f>IF(AND($M228&lt;=C$4,C$4&lt;$N228),$O228,0)</f>
        <v>0</v>
      </c>
      <c r="D228" s="16">
        <f>IF(AND($M228&lt;=D$4,D$4&lt;$N228),$O228,0)</f>
        <v>0</v>
      </c>
      <c r="E228" s="16">
        <f t="shared" si="27"/>
        <v>0</v>
      </c>
      <c r="F228" s="16">
        <f t="shared" si="27"/>
        <v>0</v>
      </c>
      <c r="G228" s="16">
        <f t="shared" si="27"/>
        <v>0</v>
      </c>
      <c r="H228" s="16">
        <f t="shared" si="27"/>
        <v>0</v>
      </c>
      <c r="I228" s="16">
        <f t="shared" si="27"/>
        <v>0</v>
      </c>
      <c r="J228" s="16">
        <f t="shared" si="27"/>
        <v>0</v>
      </c>
      <c r="K228" s="16">
        <f t="shared" si="27"/>
        <v>0</v>
      </c>
      <c r="M228" s="22">
        <v>2780000</v>
      </c>
      <c r="N228" s="23">
        <v>2784000</v>
      </c>
      <c r="O228" s="25">
        <v>1866000</v>
      </c>
    </row>
    <row r="229" spans="2:15" ht="15" customHeight="1">
      <c r="B229" s="16">
        <f t="shared" ref="B229:B292" si="28">IF(AND($M229&lt;=B$4,B$4&lt;$N229),$O229,0)</f>
        <v>0</v>
      </c>
      <c r="C229" s="16">
        <f t="shared" si="27"/>
        <v>0</v>
      </c>
      <c r="D229" s="16">
        <f t="shared" si="27"/>
        <v>0</v>
      </c>
      <c r="E229" s="16">
        <f t="shared" si="27"/>
        <v>0</v>
      </c>
      <c r="F229" s="16">
        <f t="shared" si="27"/>
        <v>0</v>
      </c>
      <c r="G229" s="16">
        <f t="shared" si="27"/>
        <v>0</v>
      </c>
      <c r="H229" s="16">
        <f t="shared" si="27"/>
        <v>0</v>
      </c>
      <c r="I229" s="16">
        <f t="shared" si="27"/>
        <v>0</v>
      </c>
      <c r="J229" s="16">
        <f t="shared" si="27"/>
        <v>0</v>
      </c>
      <c r="K229" s="16">
        <f t="shared" si="27"/>
        <v>0</v>
      </c>
      <c r="M229" s="22">
        <v>2784000</v>
      </c>
      <c r="N229" s="23">
        <v>2788000</v>
      </c>
      <c r="O229" s="25">
        <v>1868800</v>
      </c>
    </row>
    <row r="230" spans="2:15" ht="15" customHeight="1">
      <c r="B230" s="16">
        <f t="shared" si="28"/>
        <v>0</v>
      </c>
      <c r="C230" s="16">
        <f t="shared" si="27"/>
        <v>0</v>
      </c>
      <c r="D230" s="16">
        <f t="shared" si="27"/>
        <v>0</v>
      </c>
      <c r="E230" s="16">
        <f t="shared" si="27"/>
        <v>0</v>
      </c>
      <c r="F230" s="16">
        <f t="shared" si="27"/>
        <v>0</v>
      </c>
      <c r="G230" s="16">
        <f t="shared" si="27"/>
        <v>0</v>
      </c>
      <c r="H230" s="16">
        <f t="shared" si="27"/>
        <v>0</v>
      </c>
      <c r="I230" s="16">
        <f t="shared" si="27"/>
        <v>0</v>
      </c>
      <c r="J230" s="16">
        <f t="shared" si="27"/>
        <v>0</v>
      </c>
      <c r="K230" s="16">
        <f t="shared" si="27"/>
        <v>0</v>
      </c>
      <c r="M230" s="22">
        <v>2788000</v>
      </c>
      <c r="N230" s="23">
        <v>2792000</v>
      </c>
      <c r="O230" s="25">
        <v>1871600</v>
      </c>
    </row>
    <row r="231" spans="2:15" ht="15" customHeight="1">
      <c r="B231" s="16">
        <f t="shared" si="28"/>
        <v>0</v>
      </c>
      <c r="C231" s="16">
        <f t="shared" si="27"/>
        <v>0</v>
      </c>
      <c r="D231" s="16">
        <f t="shared" si="27"/>
        <v>0</v>
      </c>
      <c r="E231" s="16">
        <f t="shared" si="27"/>
        <v>0</v>
      </c>
      <c r="F231" s="16">
        <f t="shared" si="27"/>
        <v>0</v>
      </c>
      <c r="G231" s="16">
        <f t="shared" si="27"/>
        <v>0</v>
      </c>
      <c r="H231" s="16">
        <f t="shared" si="27"/>
        <v>0</v>
      </c>
      <c r="I231" s="16">
        <f t="shared" si="27"/>
        <v>0</v>
      </c>
      <c r="J231" s="16">
        <f t="shared" si="27"/>
        <v>0</v>
      </c>
      <c r="K231" s="16">
        <f t="shared" si="27"/>
        <v>0</v>
      </c>
      <c r="M231" s="22">
        <v>2792000</v>
      </c>
      <c r="N231" s="23">
        <v>2796000</v>
      </c>
      <c r="O231" s="25">
        <v>1874400</v>
      </c>
    </row>
    <row r="232" spans="2:15" ht="15" customHeight="1">
      <c r="B232" s="16">
        <f t="shared" si="28"/>
        <v>0</v>
      </c>
      <c r="C232" s="16">
        <f t="shared" si="27"/>
        <v>0</v>
      </c>
      <c r="D232" s="16">
        <f t="shared" si="27"/>
        <v>0</v>
      </c>
      <c r="E232" s="16">
        <f t="shared" si="27"/>
        <v>0</v>
      </c>
      <c r="F232" s="16">
        <f t="shared" si="27"/>
        <v>0</v>
      </c>
      <c r="G232" s="16">
        <f t="shared" si="27"/>
        <v>0</v>
      </c>
      <c r="H232" s="16">
        <f t="shared" si="27"/>
        <v>0</v>
      </c>
      <c r="I232" s="16">
        <f t="shared" si="27"/>
        <v>0</v>
      </c>
      <c r="J232" s="16">
        <f t="shared" si="27"/>
        <v>0</v>
      </c>
      <c r="K232" s="16">
        <f t="shared" si="27"/>
        <v>0</v>
      </c>
      <c r="M232" s="22">
        <v>2796000</v>
      </c>
      <c r="N232" s="23">
        <v>2800000</v>
      </c>
      <c r="O232" s="25">
        <v>1877200</v>
      </c>
    </row>
    <row r="233" spans="2:15" ht="15" customHeight="1">
      <c r="B233" s="16">
        <f t="shared" si="28"/>
        <v>0</v>
      </c>
      <c r="C233" s="16">
        <f t="shared" si="27"/>
        <v>0</v>
      </c>
      <c r="D233" s="16">
        <f t="shared" si="27"/>
        <v>0</v>
      </c>
      <c r="E233" s="16">
        <f t="shared" si="27"/>
        <v>0</v>
      </c>
      <c r="F233" s="16">
        <f t="shared" si="27"/>
        <v>0</v>
      </c>
      <c r="G233" s="16">
        <f t="shared" si="27"/>
        <v>0</v>
      </c>
      <c r="H233" s="16">
        <f t="shared" si="27"/>
        <v>0</v>
      </c>
      <c r="I233" s="16">
        <f t="shared" si="27"/>
        <v>0</v>
      </c>
      <c r="J233" s="16">
        <f t="shared" si="27"/>
        <v>0</v>
      </c>
      <c r="K233" s="16">
        <f t="shared" si="27"/>
        <v>0</v>
      </c>
      <c r="M233" s="22">
        <v>2800000</v>
      </c>
      <c r="N233" s="23">
        <v>2804000</v>
      </c>
      <c r="O233" s="25">
        <v>1880000</v>
      </c>
    </row>
    <row r="234" spans="2:15" ht="15" customHeight="1">
      <c r="B234" s="16">
        <f t="shared" si="28"/>
        <v>0</v>
      </c>
      <c r="C234" s="16">
        <f t="shared" si="27"/>
        <v>0</v>
      </c>
      <c r="D234" s="16">
        <f t="shared" si="27"/>
        <v>0</v>
      </c>
      <c r="E234" s="16">
        <f t="shared" si="27"/>
        <v>0</v>
      </c>
      <c r="F234" s="16">
        <f t="shared" si="27"/>
        <v>0</v>
      </c>
      <c r="G234" s="16">
        <f t="shared" si="27"/>
        <v>0</v>
      </c>
      <c r="H234" s="16">
        <f t="shared" si="27"/>
        <v>0</v>
      </c>
      <c r="I234" s="16">
        <f t="shared" si="27"/>
        <v>0</v>
      </c>
      <c r="J234" s="16">
        <f t="shared" si="27"/>
        <v>0</v>
      </c>
      <c r="K234" s="16">
        <f t="shared" si="27"/>
        <v>0</v>
      </c>
      <c r="M234" s="22">
        <v>2804000</v>
      </c>
      <c r="N234" s="23">
        <v>2808000</v>
      </c>
      <c r="O234" s="25">
        <v>1882800</v>
      </c>
    </row>
    <row r="235" spans="2:15" ht="15" customHeight="1">
      <c r="B235" s="16">
        <f t="shared" si="28"/>
        <v>0</v>
      </c>
      <c r="C235" s="16">
        <f t="shared" si="27"/>
        <v>0</v>
      </c>
      <c r="D235" s="16">
        <f t="shared" si="27"/>
        <v>0</v>
      </c>
      <c r="E235" s="16">
        <f t="shared" si="27"/>
        <v>0</v>
      </c>
      <c r="F235" s="16">
        <f t="shared" si="27"/>
        <v>0</v>
      </c>
      <c r="G235" s="16">
        <f t="shared" si="27"/>
        <v>0</v>
      </c>
      <c r="H235" s="16">
        <f t="shared" si="27"/>
        <v>0</v>
      </c>
      <c r="I235" s="16">
        <f t="shared" si="27"/>
        <v>0</v>
      </c>
      <c r="J235" s="16">
        <f t="shared" si="27"/>
        <v>0</v>
      </c>
      <c r="K235" s="16">
        <f t="shared" si="27"/>
        <v>0</v>
      </c>
      <c r="M235" s="22">
        <v>2808000</v>
      </c>
      <c r="N235" s="23">
        <v>2812000</v>
      </c>
      <c r="O235" s="25">
        <v>1885600</v>
      </c>
    </row>
    <row r="236" spans="2:15" ht="15" customHeight="1">
      <c r="B236" s="16">
        <f t="shared" si="28"/>
        <v>0</v>
      </c>
      <c r="C236" s="16">
        <f t="shared" si="27"/>
        <v>0</v>
      </c>
      <c r="D236" s="16">
        <f t="shared" si="27"/>
        <v>0</v>
      </c>
      <c r="E236" s="16">
        <f t="shared" si="27"/>
        <v>0</v>
      </c>
      <c r="F236" s="16">
        <f t="shared" si="27"/>
        <v>0</v>
      </c>
      <c r="G236" s="16">
        <f t="shared" si="27"/>
        <v>0</v>
      </c>
      <c r="H236" s="16">
        <f t="shared" si="27"/>
        <v>0</v>
      </c>
      <c r="I236" s="16">
        <f t="shared" si="27"/>
        <v>0</v>
      </c>
      <c r="J236" s="16">
        <f t="shared" si="27"/>
        <v>0</v>
      </c>
      <c r="K236" s="16">
        <f t="shared" si="27"/>
        <v>0</v>
      </c>
      <c r="M236" s="22">
        <v>2812000</v>
      </c>
      <c r="N236" s="23">
        <v>2816000</v>
      </c>
      <c r="O236" s="25">
        <v>1888400</v>
      </c>
    </row>
    <row r="237" spans="2:15" ht="15" customHeight="1">
      <c r="B237" s="16">
        <f t="shared" si="28"/>
        <v>0</v>
      </c>
      <c r="C237" s="16">
        <f t="shared" si="27"/>
        <v>0</v>
      </c>
      <c r="D237" s="16">
        <f t="shared" si="27"/>
        <v>0</v>
      </c>
      <c r="E237" s="16">
        <f t="shared" si="27"/>
        <v>0</v>
      </c>
      <c r="F237" s="16">
        <f t="shared" si="27"/>
        <v>0</v>
      </c>
      <c r="G237" s="16">
        <f t="shared" si="27"/>
        <v>0</v>
      </c>
      <c r="H237" s="16">
        <f t="shared" si="27"/>
        <v>0</v>
      </c>
      <c r="I237" s="16">
        <f t="shared" si="27"/>
        <v>0</v>
      </c>
      <c r="J237" s="16">
        <f t="shared" si="27"/>
        <v>0</v>
      </c>
      <c r="K237" s="16">
        <f t="shared" si="27"/>
        <v>0</v>
      </c>
      <c r="M237" s="22">
        <v>2816000</v>
      </c>
      <c r="N237" s="23">
        <v>2820000</v>
      </c>
      <c r="O237" s="25">
        <v>1891200</v>
      </c>
    </row>
    <row r="238" spans="2:15" ht="15" customHeight="1">
      <c r="B238" s="16">
        <f t="shared" si="28"/>
        <v>0</v>
      </c>
      <c r="C238" s="16">
        <f t="shared" ref="C238:K247" si="29">IF(AND($M238&lt;=C$4,C$4&lt;$N238),$O238,0)</f>
        <v>0</v>
      </c>
      <c r="D238" s="16">
        <f t="shared" si="29"/>
        <v>0</v>
      </c>
      <c r="E238" s="16">
        <f t="shared" si="29"/>
        <v>0</v>
      </c>
      <c r="F238" s="16">
        <f t="shared" si="29"/>
        <v>0</v>
      </c>
      <c r="G238" s="16">
        <f t="shared" si="29"/>
        <v>0</v>
      </c>
      <c r="H238" s="16">
        <f t="shared" si="29"/>
        <v>0</v>
      </c>
      <c r="I238" s="16">
        <f t="shared" si="29"/>
        <v>0</v>
      </c>
      <c r="J238" s="16">
        <f t="shared" si="29"/>
        <v>0</v>
      </c>
      <c r="K238" s="16">
        <f t="shared" si="29"/>
        <v>0</v>
      </c>
      <c r="M238" s="22">
        <v>2820000</v>
      </c>
      <c r="N238" s="23">
        <v>2824000</v>
      </c>
      <c r="O238" s="25">
        <v>1894000</v>
      </c>
    </row>
    <row r="239" spans="2:15" ht="15" customHeight="1">
      <c r="B239" s="16">
        <f t="shared" si="28"/>
        <v>0</v>
      </c>
      <c r="C239" s="16">
        <f t="shared" si="29"/>
        <v>0</v>
      </c>
      <c r="D239" s="16">
        <f t="shared" si="29"/>
        <v>0</v>
      </c>
      <c r="E239" s="16">
        <f t="shared" si="29"/>
        <v>0</v>
      </c>
      <c r="F239" s="16">
        <f t="shared" si="29"/>
        <v>0</v>
      </c>
      <c r="G239" s="16">
        <f t="shared" si="29"/>
        <v>0</v>
      </c>
      <c r="H239" s="16">
        <f t="shared" si="29"/>
        <v>0</v>
      </c>
      <c r="I239" s="16">
        <f t="shared" si="29"/>
        <v>0</v>
      </c>
      <c r="J239" s="16">
        <f t="shared" si="29"/>
        <v>0</v>
      </c>
      <c r="K239" s="16">
        <f t="shared" si="29"/>
        <v>0</v>
      </c>
      <c r="M239" s="22">
        <v>2824000</v>
      </c>
      <c r="N239" s="23">
        <v>2828000</v>
      </c>
      <c r="O239" s="25">
        <v>1896800</v>
      </c>
    </row>
    <row r="240" spans="2:15" ht="15" customHeight="1">
      <c r="B240" s="16">
        <f t="shared" si="28"/>
        <v>0</v>
      </c>
      <c r="C240" s="16">
        <f t="shared" si="29"/>
        <v>0</v>
      </c>
      <c r="D240" s="16">
        <f t="shared" si="29"/>
        <v>0</v>
      </c>
      <c r="E240" s="16">
        <f t="shared" si="29"/>
        <v>0</v>
      </c>
      <c r="F240" s="16">
        <f t="shared" si="29"/>
        <v>0</v>
      </c>
      <c r="G240" s="16">
        <f t="shared" si="29"/>
        <v>0</v>
      </c>
      <c r="H240" s="16">
        <f t="shared" si="29"/>
        <v>0</v>
      </c>
      <c r="I240" s="16">
        <f t="shared" si="29"/>
        <v>0</v>
      </c>
      <c r="J240" s="16">
        <f t="shared" si="29"/>
        <v>0</v>
      </c>
      <c r="K240" s="16">
        <f t="shared" si="29"/>
        <v>0</v>
      </c>
      <c r="M240" s="22">
        <v>2828000</v>
      </c>
      <c r="N240" s="23">
        <v>2832000</v>
      </c>
      <c r="O240" s="25">
        <v>1899600</v>
      </c>
    </row>
    <row r="241" spans="2:15" ht="15" customHeight="1">
      <c r="B241" s="16">
        <f t="shared" si="28"/>
        <v>0</v>
      </c>
      <c r="C241" s="16">
        <f t="shared" si="29"/>
        <v>0</v>
      </c>
      <c r="D241" s="16">
        <f t="shared" si="29"/>
        <v>0</v>
      </c>
      <c r="E241" s="16">
        <f t="shared" si="29"/>
        <v>0</v>
      </c>
      <c r="F241" s="16">
        <f t="shared" si="29"/>
        <v>0</v>
      </c>
      <c r="G241" s="16">
        <f t="shared" si="29"/>
        <v>0</v>
      </c>
      <c r="H241" s="16">
        <f t="shared" si="29"/>
        <v>0</v>
      </c>
      <c r="I241" s="16">
        <f t="shared" si="29"/>
        <v>0</v>
      </c>
      <c r="J241" s="16">
        <f t="shared" si="29"/>
        <v>0</v>
      </c>
      <c r="K241" s="16">
        <f t="shared" si="29"/>
        <v>0</v>
      </c>
      <c r="M241" s="22">
        <v>2832000</v>
      </c>
      <c r="N241" s="23">
        <v>2836000</v>
      </c>
      <c r="O241" s="25">
        <v>1902400</v>
      </c>
    </row>
    <row r="242" spans="2:15" ht="15" customHeight="1">
      <c r="B242" s="16">
        <f t="shared" si="28"/>
        <v>0</v>
      </c>
      <c r="C242" s="16">
        <f t="shared" si="29"/>
        <v>0</v>
      </c>
      <c r="D242" s="16">
        <f t="shared" si="29"/>
        <v>0</v>
      </c>
      <c r="E242" s="16">
        <f t="shared" si="29"/>
        <v>0</v>
      </c>
      <c r="F242" s="16">
        <f t="shared" si="29"/>
        <v>0</v>
      </c>
      <c r="G242" s="16">
        <f t="shared" si="29"/>
        <v>0</v>
      </c>
      <c r="H242" s="16">
        <f t="shared" si="29"/>
        <v>0</v>
      </c>
      <c r="I242" s="16">
        <f t="shared" si="29"/>
        <v>0</v>
      </c>
      <c r="J242" s="16">
        <f t="shared" si="29"/>
        <v>0</v>
      </c>
      <c r="K242" s="16">
        <f t="shared" si="29"/>
        <v>0</v>
      </c>
      <c r="M242" s="22">
        <v>2836000</v>
      </c>
      <c r="N242" s="23">
        <v>2840000</v>
      </c>
      <c r="O242" s="25">
        <v>1905200</v>
      </c>
    </row>
    <row r="243" spans="2:15" ht="15" customHeight="1">
      <c r="B243" s="16">
        <f t="shared" si="28"/>
        <v>0</v>
      </c>
      <c r="C243" s="16">
        <f t="shared" si="29"/>
        <v>0</v>
      </c>
      <c r="D243" s="16">
        <f t="shared" si="29"/>
        <v>0</v>
      </c>
      <c r="E243" s="16">
        <f t="shared" si="29"/>
        <v>0</v>
      </c>
      <c r="F243" s="16">
        <f t="shared" si="29"/>
        <v>0</v>
      </c>
      <c r="G243" s="16">
        <f t="shared" si="29"/>
        <v>0</v>
      </c>
      <c r="H243" s="16">
        <f t="shared" si="29"/>
        <v>0</v>
      </c>
      <c r="I243" s="16">
        <f t="shared" si="29"/>
        <v>0</v>
      </c>
      <c r="J243" s="16">
        <f t="shared" si="29"/>
        <v>0</v>
      </c>
      <c r="K243" s="16">
        <f t="shared" si="29"/>
        <v>0</v>
      </c>
      <c r="M243" s="22">
        <v>2840000</v>
      </c>
      <c r="N243" s="23">
        <v>2844000</v>
      </c>
      <c r="O243" s="25">
        <v>1908000</v>
      </c>
    </row>
    <row r="244" spans="2:15" ht="15" customHeight="1">
      <c r="B244" s="16">
        <f t="shared" si="28"/>
        <v>0</v>
      </c>
      <c r="C244" s="16">
        <f t="shared" si="29"/>
        <v>0</v>
      </c>
      <c r="D244" s="16">
        <f t="shared" si="29"/>
        <v>0</v>
      </c>
      <c r="E244" s="16">
        <f t="shared" si="29"/>
        <v>0</v>
      </c>
      <c r="F244" s="16">
        <f t="shared" si="29"/>
        <v>0</v>
      </c>
      <c r="G244" s="16">
        <f t="shared" si="29"/>
        <v>0</v>
      </c>
      <c r="H244" s="16">
        <f t="shared" si="29"/>
        <v>0</v>
      </c>
      <c r="I244" s="16">
        <f t="shared" si="29"/>
        <v>0</v>
      </c>
      <c r="J244" s="16">
        <f t="shared" si="29"/>
        <v>0</v>
      </c>
      <c r="K244" s="16">
        <f t="shared" si="29"/>
        <v>0</v>
      </c>
      <c r="M244" s="22">
        <v>2844000</v>
      </c>
      <c r="N244" s="23">
        <v>2848000</v>
      </c>
      <c r="O244" s="25">
        <v>1910800</v>
      </c>
    </row>
    <row r="245" spans="2:15" ht="15" customHeight="1">
      <c r="B245" s="16">
        <f t="shared" si="28"/>
        <v>0</v>
      </c>
      <c r="C245" s="16">
        <f t="shared" si="29"/>
        <v>0</v>
      </c>
      <c r="D245" s="16">
        <f t="shared" si="29"/>
        <v>0</v>
      </c>
      <c r="E245" s="16">
        <f t="shared" si="29"/>
        <v>0</v>
      </c>
      <c r="F245" s="16">
        <f t="shared" si="29"/>
        <v>0</v>
      </c>
      <c r="G245" s="16">
        <f t="shared" si="29"/>
        <v>0</v>
      </c>
      <c r="H245" s="16">
        <f t="shared" si="29"/>
        <v>0</v>
      </c>
      <c r="I245" s="16">
        <f t="shared" si="29"/>
        <v>0</v>
      </c>
      <c r="J245" s="16">
        <f t="shared" si="29"/>
        <v>0</v>
      </c>
      <c r="K245" s="16">
        <f t="shared" si="29"/>
        <v>0</v>
      </c>
      <c r="M245" s="22">
        <v>2848000</v>
      </c>
      <c r="N245" s="23">
        <v>2852000</v>
      </c>
      <c r="O245" s="25">
        <v>1913600</v>
      </c>
    </row>
    <row r="246" spans="2:15" ht="15" customHeight="1">
      <c r="B246" s="16">
        <f t="shared" si="28"/>
        <v>0</v>
      </c>
      <c r="C246" s="16">
        <f t="shared" si="29"/>
        <v>0</v>
      </c>
      <c r="D246" s="16">
        <f t="shared" si="29"/>
        <v>0</v>
      </c>
      <c r="E246" s="16">
        <f t="shared" si="29"/>
        <v>0</v>
      </c>
      <c r="F246" s="16">
        <f t="shared" si="29"/>
        <v>0</v>
      </c>
      <c r="G246" s="16">
        <f t="shared" si="29"/>
        <v>0</v>
      </c>
      <c r="H246" s="16">
        <f t="shared" si="29"/>
        <v>0</v>
      </c>
      <c r="I246" s="16">
        <f t="shared" si="29"/>
        <v>0</v>
      </c>
      <c r="J246" s="16">
        <f t="shared" si="29"/>
        <v>0</v>
      </c>
      <c r="K246" s="16">
        <f t="shared" si="29"/>
        <v>0</v>
      </c>
      <c r="M246" s="22">
        <v>2852000</v>
      </c>
      <c r="N246" s="23">
        <v>2856000</v>
      </c>
      <c r="O246" s="25">
        <v>1916400</v>
      </c>
    </row>
    <row r="247" spans="2:15" ht="15" customHeight="1">
      <c r="B247" s="16">
        <f t="shared" si="28"/>
        <v>0</v>
      </c>
      <c r="C247" s="16">
        <f t="shared" si="29"/>
        <v>0</v>
      </c>
      <c r="D247" s="16">
        <f t="shared" si="29"/>
        <v>0</v>
      </c>
      <c r="E247" s="16">
        <f t="shared" si="29"/>
        <v>0</v>
      </c>
      <c r="F247" s="16">
        <f t="shared" si="29"/>
        <v>0</v>
      </c>
      <c r="G247" s="16">
        <f t="shared" si="29"/>
        <v>0</v>
      </c>
      <c r="H247" s="16">
        <f t="shared" si="29"/>
        <v>0</v>
      </c>
      <c r="I247" s="16">
        <f t="shared" si="29"/>
        <v>0</v>
      </c>
      <c r="J247" s="16">
        <f t="shared" si="29"/>
        <v>0</v>
      </c>
      <c r="K247" s="16">
        <f t="shared" si="29"/>
        <v>0</v>
      </c>
      <c r="M247" s="22">
        <v>2856000</v>
      </c>
      <c r="N247" s="23">
        <v>2860000</v>
      </c>
      <c r="O247" s="25">
        <v>1919200</v>
      </c>
    </row>
    <row r="248" spans="2:15" ht="15" customHeight="1">
      <c r="B248" s="16">
        <f t="shared" si="28"/>
        <v>0</v>
      </c>
      <c r="C248" s="16">
        <f t="shared" ref="C248:K257" si="30">IF(AND($M248&lt;=C$4,C$4&lt;$N248),$O248,0)</f>
        <v>0</v>
      </c>
      <c r="D248" s="16">
        <f t="shared" si="30"/>
        <v>0</v>
      </c>
      <c r="E248" s="16">
        <f t="shared" si="30"/>
        <v>0</v>
      </c>
      <c r="F248" s="16">
        <f t="shared" si="30"/>
        <v>0</v>
      </c>
      <c r="G248" s="16">
        <f t="shared" si="30"/>
        <v>0</v>
      </c>
      <c r="H248" s="16">
        <f t="shared" si="30"/>
        <v>0</v>
      </c>
      <c r="I248" s="16">
        <f t="shared" si="30"/>
        <v>0</v>
      </c>
      <c r="J248" s="16">
        <f t="shared" si="30"/>
        <v>0</v>
      </c>
      <c r="K248" s="16">
        <f t="shared" si="30"/>
        <v>0</v>
      </c>
      <c r="M248" s="22">
        <v>2860000</v>
      </c>
      <c r="N248" s="23">
        <v>2864000</v>
      </c>
      <c r="O248" s="25">
        <v>1922000</v>
      </c>
    </row>
    <row r="249" spans="2:15" ht="15" customHeight="1">
      <c r="B249" s="16">
        <f t="shared" si="28"/>
        <v>0</v>
      </c>
      <c r="C249" s="16">
        <f t="shared" si="30"/>
        <v>0</v>
      </c>
      <c r="D249" s="16">
        <f t="shared" si="30"/>
        <v>0</v>
      </c>
      <c r="E249" s="16">
        <f t="shared" si="30"/>
        <v>0</v>
      </c>
      <c r="F249" s="16">
        <f t="shared" si="30"/>
        <v>0</v>
      </c>
      <c r="G249" s="16">
        <f t="shared" si="30"/>
        <v>0</v>
      </c>
      <c r="H249" s="16">
        <f t="shared" si="30"/>
        <v>0</v>
      </c>
      <c r="I249" s="16">
        <f t="shared" si="30"/>
        <v>0</v>
      </c>
      <c r="J249" s="16">
        <f t="shared" si="30"/>
        <v>0</v>
      </c>
      <c r="K249" s="16">
        <f t="shared" si="30"/>
        <v>0</v>
      </c>
      <c r="M249" s="22">
        <v>2864000</v>
      </c>
      <c r="N249" s="23">
        <v>2868000</v>
      </c>
      <c r="O249" s="25">
        <v>1924800</v>
      </c>
    </row>
    <row r="250" spans="2:15" ht="15" customHeight="1">
      <c r="B250" s="16">
        <f t="shared" si="28"/>
        <v>0</v>
      </c>
      <c r="C250" s="16">
        <f t="shared" si="30"/>
        <v>0</v>
      </c>
      <c r="D250" s="16">
        <f t="shared" si="30"/>
        <v>0</v>
      </c>
      <c r="E250" s="16">
        <f t="shared" si="30"/>
        <v>0</v>
      </c>
      <c r="F250" s="16">
        <f t="shared" si="30"/>
        <v>0</v>
      </c>
      <c r="G250" s="16">
        <f t="shared" si="30"/>
        <v>0</v>
      </c>
      <c r="H250" s="16">
        <f t="shared" si="30"/>
        <v>0</v>
      </c>
      <c r="I250" s="16">
        <f t="shared" si="30"/>
        <v>0</v>
      </c>
      <c r="J250" s="16">
        <f t="shared" si="30"/>
        <v>0</v>
      </c>
      <c r="K250" s="16">
        <f t="shared" si="30"/>
        <v>0</v>
      </c>
      <c r="M250" s="22">
        <v>2868000</v>
      </c>
      <c r="N250" s="23">
        <v>2872000</v>
      </c>
      <c r="O250" s="25">
        <v>1927600</v>
      </c>
    </row>
    <row r="251" spans="2:15" ht="15" customHeight="1">
      <c r="B251" s="16">
        <f t="shared" si="28"/>
        <v>0</v>
      </c>
      <c r="C251" s="16">
        <f t="shared" si="30"/>
        <v>0</v>
      </c>
      <c r="D251" s="16">
        <f t="shared" si="30"/>
        <v>0</v>
      </c>
      <c r="E251" s="16">
        <f t="shared" si="30"/>
        <v>0</v>
      </c>
      <c r="F251" s="16">
        <f t="shared" si="30"/>
        <v>0</v>
      </c>
      <c r="G251" s="16">
        <f t="shared" si="30"/>
        <v>0</v>
      </c>
      <c r="H251" s="16">
        <f t="shared" si="30"/>
        <v>0</v>
      </c>
      <c r="I251" s="16">
        <f t="shared" si="30"/>
        <v>0</v>
      </c>
      <c r="J251" s="16">
        <f t="shared" si="30"/>
        <v>0</v>
      </c>
      <c r="K251" s="16">
        <f t="shared" si="30"/>
        <v>0</v>
      </c>
      <c r="M251" s="22">
        <v>2872000</v>
      </c>
      <c r="N251" s="23">
        <v>2876000</v>
      </c>
      <c r="O251" s="25">
        <v>1930400</v>
      </c>
    </row>
    <row r="252" spans="2:15" ht="15" customHeight="1">
      <c r="B252" s="16">
        <f t="shared" si="28"/>
        <v>0</v>
      </c>
      <c r="C252" s="16">
        <f t="shared" si="30"/>
        <v>0</v>
      </c>
      <c r="D252" s="16">
        <f t="shared" si="30"/>
        <v>0</v>
      </c>
      <c r="E252" s="16">
        <f t="shared" si="30"/>
        <v>0</v>
      </c>
      <c r="F252" s="16">
        <f t="shared" si="30"/>
        <v>0</v>
      </c>
      <c r="G252" s="16">
        <f t="shared" si="30"/>
        <v>0</v>
      </c>
      <c r="H252" s="16">
        <f t="shared" si="30"/>
        <v>0</v>
      </c>
      <c r="I252" s="16">
        <f t="shared" si="30"/>
        <v>0</v>
      </c>
      <c r="J252" s="16">
        <f t="shared" si="30"/>
        <v>0</v>
      </c>
      <c r="K252" s="16">
        <f t="shared" si="30"/>
        <v>0</v>
      </c>
      <c r="M252" s="22">
        <v>2876000</v>
      </c>
      <c r="N252" s="23">
        <v>2880000</v>
      </c>
      <c r="O252" s="25">
        <v>1933200</v>
      </c>
    </row>
    <row r="253" spans="2:15" ht="15" customHeight="1">
      <c r="B253" s="16">
        <f t="shared" si="28"/>
        <v>0</v>
      </c>
      <c r="C253" s="16">
        <f t="shared" si="30"/>
        <v>0</v>
      </c>
      <c r="D253" s="16">
        <f t="shared" si="30"/>
        <v>0</v>
      </c>
      <c r="E253" s="16">
        <f t="shared" si="30"/>
        <v>0</v>
      </c>
      <c r="F253" s="16">
        <f t="shared" si="30"/>
        <v>0</v>
      </c>
      <c r="G253" s="16">
        <f t="shared" si="30"/>
        <v>0</v>
      </c>
      <c r="H253" s="16">
        <f t="shared" si="30"/>
        <v>0</v>
      </c>
      <c r="I253" s="16">
        <f t="shared" si="30"/>
        <v>0</v>
      </c>
      <c r="J253" s="16">
        <f t="shared" si="30"/>
        <v>0</v>
      </c>
      <c r="K253" s="16">
        <f t="shared" si="30"/>
        <v>0</v>
      </c>
      <c r="M253" s="22">
        <v>2880000</v>
      </c>
      <c r="N253" s="23">
        <v>2884000</v>
      </c>
      <c r="O253" s="25">
        <v>1936000</v>
      </c>
    </row>
    <row r="254" spans="2:15" ht="15" customHeight="1">
      <c r="B254" s="16">
        <f t="shared" si="28"/>
        <v>0</v>
      </c>
      <c r="C254" s="16">
        <f t="shared" si="30"/>
        <v>0</v>
      </c>
      <c r="D254" s="16">
        <f t="shared" si="30"/>
        <v>0</v>
      </c>
      <c r="E254" s="16">
        <f t="shared" si="30"/>
        <v>0</v>
      </c>
      <c r="F254" s="16">
        <f t="shared" si="30"/>
        <v>0</v>
      </c>
      <c r="G254" s="16">
        <f t="shared" si="30"/>
        <v>0</v>
      </c>
      <c r="H254" s="16">
        <f t="shared" si="30"/>
        <v>0</v>
      </c>
      <c r="I254" s="16">
        <f t="shared" si="30"/>
        <v>0</v>
      </c>
      <c r="J254" s="16">
        <f t="shared" si="30"/>
        <v>0</v>
      </c>
      <c r="K254" s="16">
        <f t="shared" si="30"/>
        <v>0</v>
      </c>
      <c r="M254" s="22">
        <v>2884000</v>
      </c>
      <c r="N254" s="23">
        <v>2888000</v>
      </c>
      <c r="O254" s="25">
        <v>1938800</v>
      </c>
    </row>
    <row r="255" spans="2:15" ht="15" customHeight="1">
      <c r="B255" s="16">
        <f t="shared" si="28"/>
        <v>0</v>
      </c>
      <c r="C255" s="16">
        <f t="shared" si="30"/>
        <v>0</v>
      </c>
      <c r="D255" s="16">
        <f t="shared" si="30"/>
        <v>0</v>
      </c>
      <c r="E255" s="16">
        <f t="shared" si="30"/>
        <v>0</v>
      </c>
      <c r="F255" s="16">
        <f t="shared" si="30"/>
        <v>0</v>
      </c>
      <c r="G255" s="16">
        <f t="shared" si="30"/>
        <v>0</v>
      </c>
      <c r="H255" s="16">
        <f t="shared" si="30"/>
        <v>0</v>
      </c>
      <c r="I255" s="16">
        <f t="shared" si="30"/>
        <v>0</v>
      </c>
      <c r="J255" s="16">
        <f t="shared" si="30"/>
        <v>0</v>
      </c>
      <c r="K255" s="16">
        <f t="shared" si="30"/>
        <v>0</v>
      </c>
      <c r="M255" s="22">
        <v>2888000</v>
      </c>
      <c r="N255" s="23">
        <v>2892000</v>
      </c>
      <c r="O255" s="25">
        <v>1941600</v>
      </c>
    </row>
    <row r="256" spans="2:15" ht="15" customHeight="1">
      <c r="B256" s="16">
        <f t="shared" si="28"/>
        <v>0</v>
      </c>
      <c r="C256" s="16">
        <f t="shared" si="30"/>
        <v>0</v>
      </c>
      <c r="D256" s="16">
        <f t="shared" si="30"/>
        <v>0</v>
      </c>
      <c r="E256" s="16">
        <f t="shared" si="30"/>
        <v>0</v>
      </c>
      <c r="F256" s="16">
        <f t="shared" si="30"/>
        <v>0</v>
      </c>
      <c r="G256" s="16">
        <f t="shared" si="30"/>
        <v>0</v>
      </c>
      <c r="H256" s="16">
        <f t="shared" si="30"/>
        <v>0</v>
      </c>
      <c r="I256" s="16">
        <f t="shared" si="30"/>
        <v>0</v>
      </c>
      <c r="J256" s="16">
        <f t="shared" si="30"/>
        <v>0</v>
      </c>
      <c r="K256" s="16">
        <f t="shared" si="30"/>
        <v>0</v>
      </c>
      <c r="M256" s="22">
        <v>2892000</v>
      </c>
      <c r="N256" s="23">
        <v>2896000</v>
      </c>
      <c r="O256" s="25">
        <v>1944400</v>
      </c>
    </row>
    <row r="257" spans="2:15" ht="15" customHeight="1">
      <c r="B257" s="16">
        <f t="shared" si="28"/>
        <v>0</v>
      </c>
      <c r="C257" s="16">
        <f t="shared" si="30"/>
        <v>0</v>
      </c>
      <c r="D257" s="16">
        <f t="shared" si="30"/>
        <v>0</v>
      </c>
      <c r="E257" s="16">
        <f t="shared" si="30"/>
        <v>0</v>
      </c>
      <c r="F257" s="16">
        <f t="shared" si="30"/>
        <v>0</v>
      </c>
      <c r="G257" s="16">
        <f t="shared" si="30"/>
        <v>0</v>
      </c>
      <c r="H257" s="16">
        <f t="shared" si="30"/>
        <v>0</v>
      </c>
      <c r="I257" s="16">
        <f t="shared" si="30"/>
        <v>0</v>
      </c>
      <c r="J257" s="16">
        <f t="shared" si="30"/>
        <v>0</v>
      </c>
      <c r="K257" s="16">
        <f t="shared" si="30"/>
        <v>0</v>
      </c>
      <c r="M257" s="22">
        <v>2896000</v>
      </c>
      <c r="N257" s="23">
        <v>2900000</v>
      </c>
      <c r="O257" s="25">
        <v>1947200</v>
      </c>
    </row>
    <row r="258" spans="2:15" ht="15" customHeight="1">
      <c r="B258" s="16">
        <f t="shared" si="28"/>
        <v>0</v>
      </c>
      <c r="C258" s="16">
        <f t="shared" ref="C258:K263" si="31">IF(AND($M258&lt;=C$4,C$4&lt;$N258),$O258,0)</f>
        <v>0</v>
      </c>
      <c r="D258" s="16">
        <f t="shared" si="31"/>
        <v>0</v>
      </c>
      <c r="E258" s="16">
        <f t="shared" si="31"/>
        <v>0</v>
      </c>
      <c r="F258" s="16">
        <f t="shared" si="31"/>
        <v>0</v>
      </c>
      <c r="G258" s="16">
        <f t="shared" si="31"/>
        <v>0</v>
      </c>
      <c r="H258" s="16">
        <f t="shared" si="31"/>
        <v>0</v>
      </c>
      <c r="I258" s="16">
        <f t="shared" si="31"/>
        <v>0</v>
      </c>
      <c r="J258" s="16">
        <f t="shared" si="31"/>
        <v>0</v>
      </c>
      <c r="K258" s="16">
        <f t="shared" si="31"/>
        <v>0</v>
      </c>
      <c r="M258" s="22">
        <v>2900000</v>
      </c>
      <c r="N258" s="23">
        <v>2904000</v>
      </c>
      <c r="O258" s="25">
        <v>1950000</v>
      </c>
    </row>
    <row r="259" spans="2:15" ht="15" customHeight="1">
      <c r="B259" s="16">
        <f t="shared" si="28"/>
        <v>0</v>
      </c>
      <c r="C259" s="16">
        <f t="shared" si="31"/>
        <v>0</v>
      </c>
      <c r="D259" s="16">
        <f t="shared" si="31"/>
        <v>0</v>
      </c>
      <c r="E259" s="16">
        <f t="shared" si="31"/>
        <v>0</v>
      </c>
      <c r="F259" s="16">
        <f t="shared" si="31"/>
        <v>0</v>
      </c>
      <c r="G259" s="16">
        <f t="shared" si="31"/>
        <v>0</v>
      </c>
      <c r="H259" s="16">
        <f t="shared" si="31"/>
        <v>0</v>
      </c>
      <c r="I259" s="16">
        <f t="shared" si="31"/>
        <v>0</v>
      </c>
      <c r="J259" s="16">
        <f t="shared" si="31"/>
        <v>0</v>
      </c>
      <c r="K259" s="16">
        <f t="shared" si="31"/>
        <v>0</v>
      </c>
      <c r="M259" s="22">
        <v>2904000</v>
      </c>
      <c r="N259" s="23">
        <v>2908000</v>
      </c>
      <c r="O259" s="25">
        <v>1952800</v>
      </c>
    </row>
    <row r="260" spans="2:15" ht="15" customHeight="1">
      <c r="B260" s="16">
        <f t="shared" si="28"/>
        <v>0</v>
      </c>
      <c r="C260" s="16">
        <f t="shared" si="31"/>
        <v>0</v>
      </c>
      <c r="D260" s="16">
        <f t="shared" si="31"/>
        <v>0</v>
      </c>
      <c r="E260" s="16">
        <f t="shared" si="31"/>
        <v>0</v>
      </c>
      <c r="F260" s="16">
        <f t="shared" si="31"/>
        <v>0</v>
      </c>
      <c r="G260" s="16">
        <f t="shared" si="31"/>
        <v>0</v>
      </c>
      <c r="H260" s="16">
        <f t="shared" si="31"/>
        <v>0</v>
      </c>
      <c r="I260" s="16">
        <f t="shared" si="31"/>
        <v>0</v>
      </c>
      <c r="J260" s="16">
        <f t="shared" si="31"/>
        <v>0</v>
      </c>
      <c r="K260" s="16">
        <f t="shared" si="31"/>
        <v>0</v>
      </c>
      <c r="M260" s="22">
        <v>2908000</v>
      </c>
      <c r="N260" s="23">
        <v>2912000</v>
      </c>
      <c r="O260" s="25">
        <v>1955600</v>
      </c>
    </row>
    <row r="261" spans="2:15" ht="15" customHeight="1">
      <c r="B261" s="16">
        <f t="shared" si="28"/>
        <v>0</v>
      </c>
      <c r="C261" s="16">
        <f t="shared" si="31"/>
        <v>0</v>
      </c>
      <c r="D261" s="16">
        <f t="shared" si="31"/>
        <v>0</v>
      </c>
      <c r="E261" s="16">
        <f t="shared" si="31"/>
        <v>0</v>
      </c>
      <c r="F261" s="16">
        <f t="shared" si="31"/>
        <v>0</v>
      </c>
      <c r="G261" s="16">
        <f t="shared" si="31"/>
        <v>0</v>
      </c>
      <c r="H261" s="16">
        <f t="shared" si="31"/>
        <v>0</v>
      </c>
      <c r="I261" s="16">
        <f t="shared" si="31"/>
        <v>0</v>
      </c>
      <c r="J261" s="16">
        <f t="shared" si="31"/>
        <v>0</v>
      </c>
      <c r="K261" s="16">
        <f t="shared" si="31"/>
        <v>0</v>
      </c>
      <c r="M261" s="22">
        <v>2912000</v>
      </c>
      <c r="N261" s="23">
        <v>2916000</v>
      </c>
      <c r="O261" s="25">
        <v>1958400</v>
      </c>
    </row>
    <row r="262" spans="2:15" ht="15" customHeight="1">
      <c r="B262" s="16">
        <f t="shared" si="28"/>
        <v>0</v>
      </c>
      <c r="C262" s="16">
        <f t="shared" si="31"/>
        <v>0</v>
      </c>
      <c r="D262" s="16">
        <f t="shared" si="31"/>
        <v>0</v>
      </c>
      <c r="E262" s="16">
        <f t="shared" si="31"/>
        <v>0</v>
      </c>
      <c r="F262" s="16">
        <f t="shared" si="31"/>
        <v>0</v>
      </c>
      <c r="G262" s="16">
        <f t="shared" si="31"/>
        <v>0</v>
      </c>
      <c r="H262" s="16">
        <f t="shared" si="31"/>
        <v>0</v>
      </c>
      <c r="I262" s="16">
        <f t="shared" si="31"/>
        <v>0</v>
      </c>
      <c r="J262" s="16">
        <f t="shared" si="31"/>
        <v>0</v>
      </c>
      <c r="K262" s="16">
        <f t="shared" si="31"/>
        <v>0</v>
      </c>
      <c r="M262" s="22">
        <v>2916000</v>
      </c>
      <c r="N262" s="23">
        <v>2920000</v>
      </c>
      <c r="O262" s="25">
        <v>1961200</v>
      </c>
    </row>
    <row r="263" spans="2:15" ht="15" customHeight="1">
      <c r="B263" s="16">
        <f t="shared" si="28"/>
        <v>0</v>
      </c>
      <c r="C263" s="16">
        <f t="shared" si="31"/>
        <v>0</v>
      </c>
      <c r="D263" s="16">
        <f t="shared" si="31"/>
        <v>0</v>
      </c>
      <c r="E263" s="16">
        <f t="shared" si="31"/>
        <v>0</v>
      </c>
      <c r="F263" s="16">
        <f t="shared" si="31"/>
        <v>0</v>
      </c>
      <c r="G263" s="16">
        <f t="shared" si="31"/>
        <v>0</v>
      </c>
      <c r="H263" s="16">
        <f t="shared" si="31"/>
        <v>0</v>
      </c>
      <c r="I263" s="16">
        <f t="shared" si="31"/>
        <v>0</v>
      </c>
      <c r="J263" s="16">
        <f t="shared" si="31"/>
        <v>0</v>
      </c>
      <c r="K263" s="16">
        <f t="shared" si="31"/>
        <v>0</v>
      </c>
      <c r="M263" s="22">
        <v>2920000</v>
      </c>
      <c r="N263" s="23">
        <v>2924000</v>
      </c>
      <c r="O263" s="25">
        <v>1964000</v>
      </c>
    </row>
    <row r="264" spans="2:15" ht="15" customHeight="1">
      <c r="B264" s="16">
        <f t="shared" si="28"/>
        <v>0</v>
      </c>
      <c r="C264" s="16">
        <f>IF(AND($M264&lt;=C$4,C$4&lt;$N264),$O264,0)</f>
        <v>0</v>
      </c>
      <c r="D264" s="16">
        <f>IF(AND($M264&lt;=D$4,D$4&lt;$N264),$O264,0)</f>
        <v>0</v>
      </c>
      <c r="E264" s="16">
        <f>IF(AND($M264&lt;=E$4,E$4&lt;$N264),$O264,0)</f>
        <v>0</v>
      </c>
      <c r="F264" s="16">
        <f>IF(AND($M264&lt;=F$4,F$4&lt;$N264),$O264,0)</f>
        <v>0</v>
      </c>
      <c r="G264" s="16">
        <f>IF(AND($M264&lt;=G$4,G$4&lt;$N264),$O264,0)</f>
        <v>0</v>
      </c>
      <c r="H264" s="16">
        <f t="shared" ref="C264:K279" si="32">IF(AND($M264&lt;=H$4,H$4&lt;$N264),$O264,0)</f>
        <v>0</v>
      </c>
      <c r="I264" s="16">
        <f t="shared" si="32"/>
        <v>0</v>
      </c>
      <c r="J264" s="16">
        <f t="shared" si="32"/>
        <v>0</v>
      </c>
      <c r="K264" s="16">
        <f t="shared" si="32"/>
        <v>0</v>
      </c>
      <c r="M264" s="22">
        <v>2924000</v>
      </c>
      <c r="N264" s="23">
        <v>2928000</v>
      </c>
      <c r="O264" s="25">
        <v>1966800</v>
      </c>
    </row>
    <row r="265" spans="2:15" ht="15" customHeight="1">
      <c r="B265" s="16">
        <f t="shared" si="28"/>
        <v>0</v>
      </c>
      <c r="C265" s="16">
        <f t="shared" si="32"/>
        <v>0</v>
      </c>
      <c r="D265" s="16">
        <f t="shared" si="32"/>
        <v>0</v>
      </c>
      <c r="E265" s="16">
        <f t="shared" si="32"/>
        <v>0</v>
      </c>
      <c r="F265" s="16">
        <f t="shared" si="32"/>
        <v>0</v>
      </c>
      <c r="G265" s="16">
        <f t="shared" si="32"/>
        <v>0</v>
      </c>
      <c r="H265" s="16">
        <f t="shared" si="32"/>
        <v>0</v>
      </c>
      <c r="I265" s="16">
        <f t="shared" si="32"/>
        <v>0</v>
      </c>
      <c r="J265" s="16">
        <f t="shared" si="32"/>
        <v>0</v>
      </c>
      <c r="K265" s="16">
        <f t="shared" si="32"/>
        <v>0</v>
      </c>
      <c r="M265" s="22">
        <v>2928000</v>
      </c>
      <c r="N265" s="23">
        <v>2932000</v>
      </c>
      <c r="O265" s="25">
        <v>1969600</v>
      </c>
    </row>
    <row r="266" spans="2:15" ht="15" customHeight="1">
      <c r="B266" s="16">
        <f t="shared" si="28"/>
        <v>0</v>
      </c>
      <c r="C266" s="16">
        <f t="shared" si="32"/>
        <v>0</v>
      </c>
      <c r="D266" s="16">
        <f t="shared" si="32"/>
        <v>0</v>
      </c>
      <c r="E266" s="16">
        <f t="shared" si="32"/>
        <v>0</v>
      </c>
      <c r="F266" s="16">
        <f t="shared" si="32"/>
        <v>0</v>
      </c>
      <c r="G266" s="16">
        <f t="shared" si="32"/>
        <v>0</v>
      </c>
      <c r="H266" s="16">
        <f t="shared" si="32"/>
        <v>0</v>
      </c>
      <c r="I266" s="16">
        <f t="shared" si="32"/>
        <v>0</v>
      </c>
      <c r="J266" s="16">
        <f t="shared" si="32"/>
        <v>0</v>
      </c>
      <c r="K266" s="16">
        <f t="shared" si="32"/>
        <v>0</v>
      </c>
      <c r="M266" s="22">
        <v>2932000</v>
      </c>
      <c r="N266" s="23">
        <v>2936000</v>
      </c>
      <c r="O266" s="25">
        <v>1972400</v>
      </c>
    </row>
    <row r="267" spans="2:15" ht="15" customHeight="1">
      <c r="B267" s="16">
        <f t="shared" si="28"/>
        <v>0</v>
      </c>
      <c r="C267" s="16">
        <f t="shared" si="32"/>
        <v>0</v>
      </c>
      <c r="D267" s="16">
        <f t="shared" si="32"/>
        <v>0</v>
      </c>
      <c r="E267" s="16">
        <f t="shared" si="32"/>
        <v>0</v>
      </c>
      <c r="F267" s="16">
        <f t="shared" si="32"/>
        <v>0</v>
      </c>
      <c r="G267" s="16">
        <f t="shared" si="32"/>
        <v>0</v>
      </c>
      <c r="H267" s="16">
        <f t="shared" si="32"/>
        <v>0</v>
      </c>
      <c r="I267" s="16">
        <f t="shared" si="32"/>
        <v>0</v>
      </c>
      <c r="J267" s="16">
        <f t="shared" si="32"/>
        <v>0</v>
      </c>
      <c r="K267" s="16">
        <f t="shared" si="32"/>
        <v>0</v>
      </c>
      <c r="M267" s="22">
        <v>2936000</v>
      </c>
      <c r="N267" s="23">
        <v>2940000</v>
      </c>
      <c r="O267" s="25">
        <v>1975200</v>
      </c>
    </row>
    <row r="268" spans="2:15" ht="15" customHeight="1">
      <c r="B268" s="16">
        <f t="shared" si="28"/>
        <v>0</v>
      </c>
      <c r="C268" s="16">
        <f t="shared" si="32"/>
        <v>0</v>
      </c>
      <c r="D268" s="16">
        <f t="shared" si="32"/>
        <v>0</v>
      </c>
      <c r="E268" s="16">
        <f t="shared" si="32"/>
        <v>0</v>
      </c>
      <c r="F268" s="16">
        <f t="shared" si="32"/>
        <v>0</v>
      </c>
      <c r="G268" s="16">
        <f t="shared" si="32"/>
        <v>0</v>
      </c>
      <c r="H268" s="16">
        <f t="shared" si="32"/>
        <v>0</v>
      </c>
      <c r="I268" s="16">
        <f t="shared" si="32"/>
        <v>0</v>
      </c>
      <c r="J268" s="16">
        <f t="shared" si="32"/>
        <v>0</v>
      </c>
      <c r="K268" s="16">
        <f t="shared" si="32"/>
        <v>0</v>
      </c>
      <c r="M268" s="22">
        <v>2940000</v>
      </c>
      <c r="N268" s="23">
        <v>2944000</v>
      </c>
      <c r="O268" s="25">
        <v>1978000</v>
      </c>
    </row>
    <row r="269" spans="2:15" ht="15" customHeight="1">
      <c r="B269" s="16">
        <f t="shared" si="28"/>
        <v>0</v>
      </c>
      <c r="C269" s="16">
        <f t="shared" si="32"/>
        <v>0</v>
      </c>
      <c r="D269" s="16">
        <f t="shared" si="32"/>
        <v>0</v>
      </c>
      <c r="E269" s="16">
        <f t="shared" si="32"/>
        <v>0</v>
      </c>
      <c r="F269" s="16">
        <f t="shared" si="32"/>
        <v>0</v>
      </c>
      <c r="G269" s="16">
        <f t="shared" si="32"/>
        <v>0</v>
      </c>
      <c r="H269" s="16">
        <f t="shared" si="32"/>
        <v>0</v>
      </c>
      <c r="I269" s="16">
        <f t="shared" si="32"/>
        <v>0</v>
      </c>
      <c r="J269" s="16">
        <f t="shared" si="32"/>
        <v>0</v>
      </c>
      <c r="K269" s="16">
        <f t="shared" si="32"/>
        <v>0</v>
      </c>
      <c r="M269" s="22">
        <v>2944000</v>
      </c>
      <c r="N269" s="23">
        <v>2948000</v>
      </c>
      <c r="O269" s="25">
        <v>1980800</v>
      </c>
    </row>
    <row r="270" spans="2:15" ht="15" customHeight="1">
      <c r="B270" s="16">
        <f t="shared" si="28"/>
        <v>0</v>
      </c>
      <c r="C270" s="16">
        <f t="shared" si="32"/>
        <v>0</v>
      </c>
      <c r="D270" s="16">
        <f t="shared" si="32"/>
        <v>0</v>
      </c>
      <c r="E270" s="16">
        <f t="shared" si="32"/>
        <v>0</v>
      </c>
      <c r="F270" s="16">
        <f t="shared" si="32"/>
        <v>0</v>
      </c>
      <c r="G270" s="16">
        <f t="shared" si="32"/>
        <v>0</v>
      </c>
      <c r="H270" s="16">
        <f t="shared" si="32"/>
        <v>0</v>
      </c>
      <c r="I270" s="16">
        <f t="shared" si="32"/>
        <v>0</v>
      </c>
      <c r="J270" s="16">
        <f t="shared" si="32"/>
        <v>0</v>
      </c>
      <c r="K270" s="16">
        <f t="shared" si="32"/>
        <v>0</v>
      </c>
      <c r="M270" s="22">
        <v>2948000</v>
      </c>
      <c r="N270" s="23">
        <v>2952000</v>
      </c>
      <c r="O270" s="25">
        <v>1983600</v>
      </c>
    </row>
    <row r="271" spans="2:15" ht="15" customHeight="1">
      <c r="B271" s="16">
        <f t="shared" si="28"/>
        <v>0</v>
      </c>
      <c r="C271" s="16">
        <f t="shared" si="32"/>
        <v>0</v>
      </c>
      <c r="D271" s="16">
        <f t="shared" si="32"/>
        <v>0</v>
      </c>
      <c r="E271" s="16">
        <f t="shared" si="32"/>
        <v>0</v>
      </c>
      <c r="F271" s="16">
        <f t="shared" si="32"/>
        <v>0</v>
      </c>
      <c r="G271" s="16">
        <f t="shared" si="32"/>
        <v>0</v>
      </c>
      <c r="H271" s="16">
        <f t="shared" si="32"/>
        <v>0</v>
      </c>
      <c r="I271" s="16">
        <f t="shared" si="32"/>
        <v>0</v>
      </c>
      <c r="J271" s="16">
        <f t="shared" si="32"/>
        <v>0</v>
      </c>
      <c r="K271" s="16">
        <f t="shared" si="32"/>
        <v>0</v>
      </c>
      <c r="M271" s="22">
        <v>2952000</v>
      </c>
      <c r="N271" s="23">
        <v>2956000</v>
      </c>
      <c r="O271" s="25">
        <v>1986400</v>
      </c>
    </row>
    <row r="272" spans="2:15" ht="15" customHeight="1">
      <c r="B272" s="16">
        <f t="shared" si="28"/>
        <v>0</v>
      </c>
      <c r="C272" s="16">
        <f t="shared" si="32"/>
        <v>0</v>
      </c>
      <c r="D272" s="16">
        <f t="shared" si="32"/>
        <v>0</v>
      </c>
      <c r="E272" s="16">
        <f t="shared" si="32"/>
        <v>0</v>
      </c>
      <c r="F272" s="16">
        <f t="shared" si="32"/>
        <v>0</v>
      </c>
      <c r="G272" s="16">
        <f t="shared" si="32"/>
        <v>0</v>
      </c>
      <c r="H272" s="16">
        <f t="shared" si="32"/>
        <v>0</v>
      </c>
      <c r="I272" s="16">
        <f t="shared" si="32"/>
        <v>0</v>
      </c>
      <c r="J272" s="16">
        <f t="shared" si="32"/>
        <v>0</v>
      </c>
      <c r="K272" s="16">
        <f t="shared" si="32"/>
        <v>0</v>
      </c>
      <c r="M272" s="22">
        <v>2956000</v>
      </c>
      <c r="N272" s="23">
        <v>2960000</v>
      </c>
      <c r="O272" s="25">
        <v>1989200</v>
      </c>
    </row>
    <row r="273" spans="2:15" ht="15" customHeight="1">
      <c r="B273" s="16">
        <f t="shared" si="28"/>
        <v>0</v>
      </c>
      <c r="C273" s="16">
        <f t="shared" si="32"/>
        <v>0</v>
      </c>
      <c r="D273" s="16">
        <f t="shared" si="32"/>
        <v>0</v>
      </c>
      <c r="E273" s="16">
        <f t="shared" si="32"/>
        <v>0</v>
      </c>
      <c r="F273" s="16">
        <f t="shared" si="32"/>
        <v>0</v>
      </c>
      <c r="G273" s="16">
        <f t="shared" si="32"/>
        <v>0</v>
      </c>
      <c r="H273" s="16">
        <f t="shared" si="32"/>
        <v>0</v>
      </c>
      <c r="I273" s="16">
        <f t="shared" si="32"/>
        <v>0</v>
      </c>
      <c r="J273" s="16">
        <f t="shared" si="32"/>
        <v>0</v>
      </c>
      <c r="K273" s="16">
        <f t="shared" si="32"/>
        <v>0</v>
      </c>
      <c r="M273" s="22">
        <v>2960000</v>
      </c>
      <c r="N273" s="23">
        <v>2964000</v>
      </c>
      <c r="O273" s="25">
        <v>1992000</v>
      </c>
    </row>
    <row r="274" spans="2:15" ht="15" customHeight="1">
      <c r="B274" s="16">
        <f t="shared" si="28"/>
        <v>0</v>
      </c>
      <c r="C274" s="16">
        <f t="shared" si="32"/>
        <v>0</v>
      </c>
      <c r="D274" s="16">
        <f t="shared" si="32"/>
        <v>0</v>
      </c>
      <c r="E274" s="16">
        <f t="shared" si="32"/>
        <v>0</v>
      </c>
      <c r="F274" s="16">
        <f t="shared" si="32"/>
        <v>0</v>
      </c>
      <c r="G274" s="16">
        <f t="shared" si="32"/>
        <v>0</v>
      </c>
      <c r="H274" s="16">
        <f t="shared" si="32"/>
        <v>0</v>
      </c>
      <c r="I274" s="16">
        <f t="shared" si="32"/>
        <v>0</v>
      </c>
      <c r="J274" s="16">
        <f t="shared" si="32"/>
        <v>0</v>
      </c>
      <c r="K274" s="16">
        <f t="shared" si="32"/>
        <v>0</v>
      </c>
      <c r="M274" s="22">
        <v>2964000</v>
      </c>
      <c r="N274" s="23">
        <v>2968000</v>
      </c>
      <c r="O274" s="25">
        <v>1994800</v>
      </c>
    </row>
    <row r="275" spans="2:15" ht="15" customHeight="1">
      <c r="B275" s="16">
        <f t="shared" si="28"/>
        <v>0</v>
      </c>
      <c r="C275" s="16">
        <f t="shared" si="32"/>
        <v>0</v>
      </c>
      <c r="D275" s="16">
        <f t="shared" si="32"/>
        <v>0</v>
      </c>
      <c r="E275" s="16">
        <f t="shared" si="32"/>
        <v>0</v>
      </c>
      <c r="F275" s="16">
        <f t="shared" si="32"/>
        <v>0</v>
      </c>
      <c r="G275" s="16">
        <f t="shared" si="32"/>
        <v>0</v>
      </c>
      <c r="H275" s="16">
        <f t="shared" si="32"/>
        <v>0</v>
      </c>
      <c r="I275" s="16">
        <f t="shared" si="32"/>
        <v>0</v>
      </c>
      <c r="J275" s="16">
        <f t="shared" si="32"/>
        <v>0</v>
      </c>
      <c r="K275" s="16">
        <f t="shared" si="32"/>
        <v>0</v>
      </c>
      <c r="M275" s="22">
        <v>2968000</v>
      </c>
      <c r="N275" s="23">
        <v>2972000</v>
      </c>
      <c r="O275" s="25">
        <v>1997600</v>
      </c>
    </row>
    <row r="276" spans="2:15" ht="15" customHeight="1">
      <c r="B276" s="16">
        <f t="shared" si="28"/>
        <v>0</v>
      </c>
      <c r="C276" s="16">
        <f t="shared" si="32"/>
        <v>0</v>
      </c>
      <c r="D276" s="16">
        <f t="shared" si="32"/>
        <v>0</v>
      </c>
      <c r="E276" s="16">
        <f t="shared" si="32"/>
        <v>0</v>
      </c>
      <c r="F276" s="16">
        <f t="shared" si="32"/>
        <v>0</v>
      </c>
      <c r="G276" s="16">
        <f t="shared" si="32"/>
        <v>0</v>
      </c>
      <c r="H276" s="16">
        <f t="shared" si="32"/>
        <v>0</v>
      </c>
      <c r="I276" s="16">
        <f t="shared" si="32"/>
        <v>0</v>
      </c>
      <c r="J276" s="16">
        <f t="shared" si="32"/>
        <v>0</v>
      </c>
      <c r="K276" s="16">
        <f t="shared" si="32"/>
        <v>0</v>
      </c>
      <c r="M276" s="22">
        <v>2972000</v>
      </c>
      <c r="N276" s="23">
        <v>2976000</v>
      </c>
      <c r="O276" s="25">
        <v>2000400</v>
      </c>
    </row>
    <row r="277" spans="2:15" ht="15" customHeight="1">
      <c r="B277" s="16">
        <f t="shared" si="28"/>
        <v>0</v>
      </c>
      <c r="C277" s="16">
        <f t="shared" si="32"/>
        <v>0</v>
      </c>
      <c r="D277" s="16">
        <f t="shared" si="32"/>
        <v>0</v>
      </c>
      <c r="E277" s="16">
        <f t="shared" si="32"/>
        <v>0</v>
      </c>
      <c r="F277" s="16">
        <f t="shared" si="32"/>
        <v>0</v>
      </c>
      <c r="G277" s="16">
        <f t="shared" si="32"/>
        <v>0</v>
      </c>
      <c r="H277" s="16">
        <f t="shared" si="32"/>
        <v>0</v>
      </c>
      <c r="I277" s="16">
        <f t="shared" si="32"/>
        <v>0</v>
      </c>
      <c r="J277" s="16">
        <f t="shared" si="32"/>
        <v>0</v>
      </c>
      <c r="K277" s="16">
        <f t="shared" si="32"/>
        <v>0</v>
      </c>
      <c r="M277" s="22">
        <v>2976000</v>
      </c>
      <c r="N277" s="23">
        <v>2980000</v>
      </c>
      <c r="O277" s="25">
        <v>2003200</v>
      </c>
    </row>
    <row r="278" spans="2:15" ht="15" customHeight="1">
      <c r="B278" s="16">
        <f t="shared" si="28"/>
        <v>0</v>
      </c>
      <c r="C278" s="16">
        <f t="shared" si="32"/>
        <v>0</v>
      </c>
      <c r="D278" s="16">
        <f t="shared" si="32"/>
        <v>0</v>
      </c>
      <c r="E278" s="16">
        <f t="shared" si="32"/>
        <v>0</v>
      </c>
      <c r="F278" s="16">
        <f t="shared" si="32"/>
        <v>0</v>
      </c>
      <c r="G278" s="16">
        <f t="shared" si="32"/>
        <v>0</v>
      </c>
      <c r="H278" s="16">
        <f t="shared" si="32"/>
        <v>0</v>
      </c>
      <c r="I278" s="16">
        <f t="shared" si="32"/>
        <v>0</v>
      </c>
      <c r="J278" s="16">
        <f t="shared" si="32"/>
        <v>0</v>
      </c>
      <c r="K278" s="16">
        <f t="shared" si="32"/>
        <v>0</v>
      </c>
      <c r="M278" s="22">
        <v>2980000</v>
      </c>
      <c r="N278" s="23">
        <v>2984000</v>
      </c>
      <c r="O278" s="25">
        <v>2006000</v>
      </c>
    </row>
    <row r="279" spans="2:15" ht="15" customHeight="1">
      <c r="B279" s="16">
        <f t="shared" si="28"/>
        <v>0</v>
      </c>
      <c r="C279" s="16">
        <f t="shared" si="32"/>
        <v>0</v>
      </c>
      <c r="D279" s="16">
        <f t="shared" si="32"/>
        <v>0</v>
      </c>
      <c r="E279" s="16">
        <f t="shared" si="32"/>
        <v>0</v>
      </c>
      <c r="F279" s="16">
        <f t="shared" si="32"/>
        <v>0</v>
      </c>
      <c r="G279" s="16">
        <f t="shared" si="32"/>
        <v>0</v>
      </c>
      <c r="H279" s="16">
        <f t="shared" si="32"/>
        <v>0</v>
      </c>
      <c r="I279" s="16">
        <f t="shared" si="32"/>
        <v>0</v>
      </c>
      <c r="J279" s="16">
        <f t="shared" si="32"/>
        <v>0</v>
      </c>
      <c r="K279" s="16">
        <f t="shared" si="32"/>
        <v>0</v>
      </c>
      <c r="M279" s="22">
        <v>2984000</v>
      </c>
      <c r="N279" s="23">
        <v>2988000</v>
      </c>
      <c r="O279" s="25">
        <v>2008800</v>
      </c>
    </row>
    <row r="280" spans="2:15" ht="15" customHeight="1">
      <c r="B280" s="16">
        <f t="shared" si="28"/>
        <v>0</v>
      </c>
      <c r="C280" s="16">
        <f t="shared" ref="C280:K289" si="33">IF(AND($M280&lt;=C$4,C$4&lt;$N280),$O280,0)</f>
        <v>0</v>
      </c>
      <c r="D280" s="16">
        <f t="shared" si="33"/>
        <v>0</v>
      </c>
      <c r="E280" s="16">
        <f t="shared" si="33"/>
        <v>0</v>
      </c>
      <c r="F280" s="16">
        <f t="shared" si="33"/>
        <v>0</v>
      </c>
      <c r="G280" s="16">
        <f t="shared" si="33"/>
        <v>0</v>
      </c>
      <c r="H280" s="16">
        <f t="shared" si="33"/>
        <v>0</v>
      </c>
      <c r="I280" s="16">
        <f t="shared" si="33"/>
        <v>0</v>
      </c>
      <c r="J280" s="16">
        <f t="shared" si="33"/>
        <v>0</v>
      </c>
      <c r="K280" s="16">
        <f t="shared" si="33"/>
        <v>0</v>
      </c>
      <c r="M280" s="22">
        <v>2988000</v>
      </c>
      <c r="N280" s="23">
        <v>2992000</v>
      </c>
      <c r="O280" s="25">
        <v>2011600</v>
      </c>
    </row>
    <row r="281" spans="2:15" ht="15" customHeight="1">
      <c r="B281" s="16">
        <f t="shared" si="28"/>
        <v>0</v>
      </c>
      <c r="C281" s="16">
        <f t="shared" si="33"/>
        <v>0</v>
      </c>
      <c r="D281" s="16">
        <f t="shared" si="33"/>
        <v>0</v>
      </c>
      <c r="E281" s="16">
        <f t="shared" si="33"/>
        <v>0</v>
      </c>
      <c r="F281" s="16">
        <f t="shared" si="33"/>
        <v>0</v>
      </c>
      <c r="G281" s="16">
        <f t="shared" si="33"/>
        <v>0</v>
      </c>
      <c r="H281" s="16">
        <f t="shared" si="33"/>
        <v>0</v>
      </c>
      <c r="I281" s="16">
        <f t="shared" si="33"/>
        <v>0</v>
      </c>
      <c r="J281" s="16">
        <f t="shared" si="33"/>
        <v>0</v>
      </c>
      <c r="K281" s="16">
        <f t="shared" si="33"/>
        <v>0</v>
      </c>
      <c r="M281" s="22">
        <v>2992000</v>
      </c>
      <c r="N281" s="23">
        <v>2996000</v>
      </c>
      <c r="O281" s="25">
        <v>2014400</v>
      </c>
    </row>
    <row r="282" spans="2:15" ht="15" customHeight="1">
      <c r="B282" s="16">
        <f t="shared" si="28"/>
        <v>0</v>
      </c>
      <c r="C282" s="16">
        <f t="shared" si="33"/>
        <v>0</v>
      </c>
      <c r="D282" s="16">
        <f t="shared" si="33"/>
        <v>0</v>
      </c>
      <c r="E282" s="16">
        <f t="shared" si="33"/>
        <v>0</v>
      </c>
      <c r="F282" s="16">
        <f t="shared" si="33"/>
        <v>0</v>
      </c>
      <c r="G282" s="16">
        <f t="shared" si="33"/>
        <v>0</v>
      </c>
      <c r="H282" s="16">
        <f t="shared" si="33"/>
        <v>0</v>
      </c>
      <c r="I282" s="16">
        <f t="shared" si="33"/>
        <v>0</v>
      </c>
      <c r="J282" s="16">
        <f t="shared" si="33"/>
        <v>0</v>
      </c>
      <c r="K282" s="16">
        <f t="shared" si="33"/>
        <v>0</v>
      </c>
      <c r="M282" s="22">
        <v>2996000</v>
      </c>
      <c r="N282" s="23">
        <v>3000000</v>
      </c>
      <c r="O282" s="25">
        <v>2017200</v>
      </c>
    </row>
    <row r="283" spans="2:15" ht="15" customHeight="1">
      <c r="B283" s="16">
        <f t="shared" si="28"/>
        <v>0</v>
      </c>
      <c r="C283" s="16">
        <f t="shared" si="33"/>
        <v>0</v>
      </c>
      <c r="D283" s="16">
        <f t="shared" si="33"/>
        <v>0</v>
      </c>
      <c r="E283" s="16">
        <f t="shared" si="33"/>
        <v>0</v>
      </c>
      <c r="F283" s="16">
        <f t="shared" si="33"/>
        <v>0</v>
      </c>
      <c r="G283" s="16">
        <f t="shared" si="33"/>
        <v>0</v>
      </c>
      <c r="H283" s="16">
        <f t="shared" si="33"/>
        <v>0</v>
      </c>
      <c r="I283" s="16">
        <f t="shared" si="33"/>
        <v>0</v>
      </c>
      <c r="J283" s="16">
        <f t="shared" si="33"/>
        <v>0</v>
      </c>
      <c r="K283" s="16">
        <f t="shared" si="33"/>
        <v>0</v>
      </c>
      <c r="M283" s="22">
        <v>3000000</v>
      </c>
      <c r="N283" s="23">
        <v>3004000</v>
      </c>
      <c r="O283" s="25">
        <v>2020000</v>
      </c>
    </row>
    <row r="284" spans="2:15" ht="15" customHeight="1">
      <c r="B284" s="16">
        <f t="shared" si="28"/>
        <v>0</v>
      </c>
      <c r="C284" s="16">
        <f t="shared" si="33"/>
        <v>0</v>
      </c>
      <c r="D284" s="16">
        <f t="shared" si="33"/>
        <v>0</v>
      </c>
      <c r="E284" s="16">
        <f t="shared" si="33"/>
        <v>0</v>
      </c>
      <c r="F284" s="16">
        <f t="shared" si="33"/>
        <v>0</v>
      </c>
      <c r="G284" s="16">
        <f t="shared" si="33"/>
        <v>0</v>
      </c>
      <c r="H284" s="16">
        <f t="shared" si="33"/>
        <v>0</v>
      </c>
      <c r="I284" s="16">
        <f t="shared" si="33"/>
        <v>0</v>
      </c>
      <c r="J284" s="16">
        <f t="shared" si="33"/>
        <v>0</v>
      </c>
      <c r="K284" s="16">
        <f t="shared" si="33"/>
        <v>0</v>
      </c>
      <c r="M284" s="22">
        <v>3004000</v>
      </c>
      <c r="N284" s="23">
        <v>3008000</v>
      </c>
      <c r="O284" s="25">
        <v>2022800</v>
      </c>
    </row>
    <row r="285" spans="2:15" ht="15" customHeight="1">
      <c r="B285" s="16">
        <f t="shared" si="28"/>
        <v>0</v>
      </c>
      <c r="C285" s="16">
        <f t="shared" si="33"/>
        <v>0</v>
      </c>
      <c r="D285" s="16">
        <f t="shared" si="33"/>
        <v>0</v>
      </c>
      <c r="E285" s="16">
        <f t="shared" si="33"/>
        <v>0</v>
      </c>
      <c r="F285" s="16">
        <f t="shared" si="33"/>
        <v>0</v>
      </c>
      <c r="G285" s="16">
        <f t="shared" si="33"/>
        <v>0</v>
      </c>
      <c r="H285" s="16">
        <f t="shared" si="33"/>
        <v>0</v>
      </c>
      <c r="I285" s="16">
        <f t="shared" si="33"/>
        <v>0</v>
      </c>
      <c r="J285" s="16">
        <f t="shared" si="33"/>
        <v>0</v>
      </c>
      <c r="K285" s="16">
        <f t="shared" si="33"/>
        <v>0</v>
      </c>
      <c r="M285" s="22">
        <v>3008000</v>
      </c>
      <c r="N285" s="23">
        <v>3012000</v>
      </c>
      <c r="O285" s="25">
        <v>2025600</v>
      </c>
    </row>
    <row r="286" spans="2:15" ht="15" customHeight="1">
      <c r="B286" s="16">
        <f t="shared" si="28"/>
        <v>0</v>
      </c>
      <c r="C286" s="16">
        <f t="shared" si="33"/>
        <v>0</v>
      </c>
      <c r="D286" s="16">
        <f t="shared" si="33"/>
        <v>0</v>
      </c>
      <c r="E286" s="16">
        <f t="shared" si="33"/>
        <v>0</v>
      </c>
      <c r="F286" s="16">
        <f t="shared" si="33"/>
        <v>0</v>
      </c>
      <c r="G286" s="16">
        <f t="shared" si="33"/>
        <v>0</v>
      </c>
      <c r="H286" s="16">
        <f t="shared" si="33"/>
        <v>0</v>
      </c>
      <c r="I286" s="16">
        <f t="shared" si="33"/>
        <v>0</v>
      </c>
      <c r="J286" s="16">
        <f t="shared" si="33"/>
        <v>0</v>
      </c>
      <c r="K286" s="16">
        <f t="shared" si="33"/>
        <v>0</v>
      </c>
      <c r="M286" s="22">
        <v>3012000</v>
      </c>
      <c r="N286" s="23">
        <v>3016000</v>
      </c>
      <c r="O286" s="25">
        <v>2028400</v>
      </c>
    </row>
    <row r="287" spans="2:15" ht="15" customHeight="1">
      <c r="B287" s="16">
        <f t="shared" si="28"/>
        <v>0</v>
      </c>
      <c r="C287" s="16">
        <f t="shared" si="33"/>
        <v>0</v>
      </c>
      <c r="D287" s="16">
        <f t="shared" si="33"/>
        <v>0</v>
      </c>
      <c r="E287" s="16">
        <f t="shared" si="33"/>
        <v>0</v>
      </c>
      <c r="F287" s="16">
        <f t="shared" si="33"/>
        <v>0</v>
      </c>
      <c r="G287" s="16">
        <f t="shared" si="33"/>
        <v>0</v>
      </c>
      <c r="H287" s="16">
        <f t="shared" si="33"/>
        <v>0</v>
      </c>
      <c r="I287" s="16">
        <f t="shared" si="33"/>
        <v>0</v>
      </c>
      <c r="J287" s="16">
        <f t="shared" si="33"/>
        <v>0</v>
      </c>
      <c r="K287" s="16">
        <f t="shared" si="33"/>
        <v>0</v>
      </c>
      <c r="M287" s="22">
        <v>3016000</v>
      </c>
      <c r="N287" s="23">
        <v>3020000</v>
      </c>
      <c r="O287" s="25">
        <v>2031200</v>
      </c>
    </row>
    <row r="288" spans="2:15" ht="15" customHeight="1">
      <c r="B288" s="16">
        <f t="shared" si="28"/>
        <v>0</v>
      </c>
      <c r="C288" s="16">
        <f t="shared" si="33"/>
        <v>0</v>
      </c>
      <c r="D288" s="16">
        <f t="shared" si="33"/>
        <v>0</v>
      </c>
      <c r="E288" s="16">
        <f t="shared" si="33"/>
        <v>0</v>
      </c>
      <c r="F288" s="16">
        <f t="shared" si="33"/>
        <v>0</v>
      </c>
      <c r="G288" s="16">
        <f t="shared" si="33"/>
        <v>0</v>
      </c>
      <c r="H288" s="16">
        <f t="shared" si="33"/>
        <v>0</v>
      </c>
      <c r="I288" s="16">
        <f t="shared" si="33"/>
        <v>0</v>
      </c>
      <c r="J288" s="16">
        <f t="shared" si="33"/>
        <v>0</v>
      </c>
      <c r="K288" s="16">
        <f t="shared" si="33"/>
        <v>0</v>
      </c>
      <c r="M288" s="22">
        <v>3020000</v>
      </c>
      <c r="N288" s="23">
        <v>3024000</v>
      </c>
      <c r="O288" s="25">
        <v>2034000</v>
      </c>
    </row>
    <row r="289" spans="2:15" ht="15" customHeight="1">
      <c r="B289" s="16">
        <f t="shared" si="28"/>
        <v>0</v>
      </c>
      <c r="C289" s="16">
        <f t="shared" si="33"/>
        <v>0</v>
      </c>
      <c r="D289" s="16">
        <f t="shared" si="33"/>
        <v>0</v>
      </c>
      <c r="E289" s="16">
        <f t="shared" si="33"/>
        <v>0</v>
      </c>
      <c r="F289" s="16">
        <f t="shared" si="33"/>
        <v>0</v>
      </c>
      <c r="G289" s="16">
        <f t="shared" si="33"/>
        <v>0</v>
      </c>
      <c r="H289" s="16">
        <f t="shared" si="33"/>
        <v>0</v>
      </c>
      <c r="I289" s="16">
        <f t="shared" si="33"/>
        <v>0</v>
      </c>
      <c r="J289" s="16">
        <f t="shared" si="33"/>
        <v>0</v>
      </c>
      <c r="K289" s="16">
        <f t="shared" si="33"/>
        <v>0</v>
      </c>
      <c r="M289" s="22">
        <v>3024000</v>
      </c>
      <c r="N289" s="23">
        <v>3028000</v>
      </c>
      <c r="O289" s="25">
        <v>2036800</v>
      </c>
    </row>
    <row r="290" spans="2:15" ht="15" customHeight="1">
      <c r="B290" s="16">
        <f t="shared" si="28"/>
        <v>0</v>
      </c>
      <c r="C290" s="16">
        <f t="shared" ref="C290:K299" si="34">IF(AND($M290&lt;=C$4,C$4&lt;$N290),$O290,0)</f>
        <v>0</v>
      </c>
      <c r="D290" s="16">
        <f t="shared" si="34"/>
        <v>0</v>
      </c>
      <c r="E290" s="16">
        <f t="shared" si="34"/>
        <v>0</v>
      </c>
      <c r="F290" s="16">
        <f t="shared" si="34"/>
        <v>0</v>
      </c>
      <c r="G290" s="16">
        <f t="shared" si="34"/>
        <v>0</v>
      </c>
      <c r="H290" s="16">
        <f t="shared" si="34"/>
        <v>0</v>
      </c>
      <c r="I290" s="16">
        <f t="shared" si="34"/>
        <v>0</v>
      </c>
      <c r="J290" s="16">
        <f t="shared" si="34"/>
        <v>0</v>
      </c>
      <c r="K290" s="16">
        <f t="shared" si="34"/>
        <v>0</v>
      </c>
      <c r="M290" s="22">
        <v>3028000</v>
      </c>
      <c r="N290" s="23">
        <v>3032000</v>
      </c>
      <c r="O290" s="25">
        <v>2039600</v>
      </c>
    </row>
    <row r="291" spans="2:15" ht="15" customHeight="1">
      <c r="B291" s="16">
        <f t="shared" si="28"/>
        <v>0</v>
      </c>
      <c r="C291" s="16">
        <f t="shared" si="34"/>
        <v>0</v>
      </c>
      <c r="D291" s="16">
        <f t="shared" si="34"/>
        <v>0</v>
      </c>
      <c r="E291" s="16">
        <f t="shared" si="34"/>
        <v>0</v>
      </c>
      <c r="F291" s="16">
        <f t="shared" si="34"/>
        <v>0</v>
      </c>
      <c r="G291" s="16">
        <f t="shared" si="34"/>
        <v>0</v>
      </c>
      <c r="H291" s="16">
        <f t="shared" si="34"/>
        <v>0</v>
      </c>
      <c r="I291" s="16">
        <f t="shared" si="34"/>
        <v>0</v>
      </c>
      <c r="J291" s="16">
        <f t="shared" si="34"/>
        <v>0</v>
      </c>
      <c r="K291" s="16">
        <f t="shared" si="34"/>
        <v>0</v>
      </c>
      <c r="M291" s="22">
        <v>3032000</v>
      </c>
      <c r="N291" s="23">
        <v>3036000</v>
      </c>
      <c r="O291" s="25">
        <v>2042400</v>
      </c>
    </row>
    <row r="292" spans="2:15" ht="15" customHeight="1">
      <c r="B292" s="16">
        <f t="shared" si="28"/>
        <v>0</v>
      </c>
      <c r="C292" s="16">
        <f t="shared" si="34"/>
        <v>0</v>
      </c>
      <c r="D292" s="16">
        <f t="shared" si="34"/>
        <v>0</v>
      </c>
      <c r="E292" s="16">
        <f t="shared" si="34"/>
        <v>0</v>
      </c>
      <c r="F292" s="16">
        <f t="shared" si="34"/>
        <v>0</v>
      </c>
      <c r="G292" s="16">
        <f t="shared" si="34"/>
        <v>0</v>
      </c>
      <c r="H292" s="16">
        <f t="shared" si="34"/>
        <v>0</v>
      </c>
      <c r="I292" s="16">
        <f t="shared" si="34"/>
        <v>0</v>
      </c>
      <c r="J292" s="16">
        <f t="shared" si="34"/>
        <v>0</v>
      </c>
      <c r="K292" s="16">
        <f t="shared" si="34"/>
        <v>0</v>
      </c>
      <c r="M292" s="22">
        <v>3036000</v>
      </c>
      <c r="N292" s="23">
        <v>3040000</v>
      </c>
      <c r="O292" s="25">
        <v>2045200</v>
      </c>
    </row>
    <row r="293" spans="2:15" ht="15" customHeight="1">
      <c r="B293" s="16">
        <f t="shared" ref="B293:B356" si="35">IF(AND($M293&lt;=B$4,B$4&lt;$N293),$O293,0)</f>
        <v>0</v>
      </c>
      <c r="C293" s="16">
        <f t="shared" si="34"/>
        <v>0</v>
      </c>
      <c r="D293" s="16">
        <f t="shared" si="34"/>
        <v>0</v>
      </c>
      <c r="E293" s="16">
        <f t="shared" si="34"/>
        <v>0</v>
      </c>
      <c r="F293" s="16">
        <f t="shared" si="34"/>
        <v>0</v>
      </c>
      <c r="G293" s="16">
        <f t="shared" si="34"/>
        <v>0</v>
      </c>
      <c r="H293" s="16">
        <f t="shared" si="34"/>
        <v>0</v>
      </c>
      <c r="I293" s="16">
        <f t="shared" si="34"/>
        <v>0</v>
      </c>
      <c r="J293" s="16">
        <f t="shared" si="34"/>
        <v>0</v>
      </c>
      <c r="K293" s="16">
        <f t="shared" si="34"/>
        <v>0</v>
      </c>
      <c r="M293" s="22">
        <v>3040000</v>
      </c>
      <c r="N293" s="23">
        <v>3044000</v>
      </c>
      <c r="O293" s="25">
        <v>2048000</v>
      </c>
    </row>
    <row r="294" spans="2:15" ht="15" customHeight="1">
      <c r="B294" s="16">
        <f t="shared" si="35"/>
        <v>0</v>
      </c>
      <c r="C294" s="16">
        <f t="shared" si="34"/>
        <v>0</v>
      </c>
      <c r="D294" s="16">
        <f t="shared" si="34"/>
        <v>0</v>
      </c>
      <c r="E294" s="16">
        <f t="shared" si="34"/>
        <v>0</v>
      </c>
      <c r="F294" s="16">
        <f t="shared" si="34"/>
        <v>0</v>
      </c>
      <c r="G294" s="16">
        <f t="shared" si="34"/>
        <v>0</v>
      </c>
      <c r="H294" s="16">
        <f t="shared" si="34"/>
        <v>0</v>
      </c>
      <c r="I294" s="16">
        <f t="shared" si="34"/>
        <v>0</v>
      </c>
      <c r="J294" s="16">
        <f t="shared" si="34"/>
        <v>0</v>
      </c>
      <c r="K294" s="16">
        <f t="shared" si="34"/>
        <v>0</v>
      </c>
      <c r="M294" s="22">
        <v>3044000</v>
      </c>
      <c r="N294" s="23">
        <v>3048000</v>
      </c>
      <c r="O294" s="25">
        <v>2050800</v>
      </c>
    </row>
    <row r="295" spans="2:15" ht="15" customHeight="1">
      <c r="B295" s="16">
        <f t="shared" si="35"/>
        <v>0</v>
      </c>
      <c r="C295" s="16">
        <f t="shared" si="34"/>
        <v>0</v>
      </c>
      <c r="D295" s="16">
        <f t="shared" si="34"/>
        <v>0</v>
      </c>
      <c r="E295" s="16">
        <f t="shared" si="34"/>
        <v>0</v>
      </c>
      <c r="F295" s="16">
        <f t="shared" si="34"/>
        <v>0</v>
      </c>
      <c r="G295" s="16">
        <f t="shared" si="34"/>
        <v>0</v>
      </c>
      <c r="H295" s="16">
        <f t="shared" si="34"/>
        <v>0</v>
      </c>
      <c r="I295" s="16">
        <f t="shared" si="34"/>
        <v>0</v>
      </c>
      <c r="J295" s="16">
        <f t="shared" si="34"/>
        <v>0</v>
      </c>
      <c r="K295" s="16">
        <f t="shared" si="34"/>
        <v>0</v>
      </c>
      <c r="M295" s="22">
        <v>3048000</v>
      </c>
      <c r="N295" s="23">
        <v>3052000</v>
      </c>
      <c r="O295" s="25">
        <v>2053600</v>
      </c>
    </row>
    <row r="296" spans="2:15" ht="15" customHeight="1">
      <c r="B296" s="16">
        <f t="shared" si="35"/>
        <v>0</v>
      </c>
      <c r="C296" s="16">
        <f t="shared" si="34"/>
        <v>0</v>
      </c>
      <c r="D296" s="16">
        <f t="shared" si="34"/>
        <v>0</v>
      </c>
      <c r="E296" s="16">
        <f t="shared" si="34"/>
        <v>0</v>
      </c>
      <c r="F296" s="16">
        <f t="shared" si="34"/>
        <v>0</v>
      </c>
      <c r="G296" s="16">
        <f t="shared" si="34"/>
        <v>0</v>
      </c>
      <c r="H296" s="16">
        <f t="shared" si="34"/>
        <v>0</v>
      </c>
      <c r="I296" s="16">
        <f t="shared" si="34"/>
        <v>0</v>
      </c>
      <c r="J296" s="16">
        <f t="shared" si="34"/>
        <v>0</v>
      </c>
      <c r="K296" s="16">
        <f t="shared" si="34"/>
        <v>0</v>
      </c>
      <c r="M296" s="22">
        <v>3052000</v>
      </c>
      <c r="N296" s="23">
        <v>3056000</v>
      </c>
      <c r="O296" s="25">
        <v>2056400</v>
      </c>
    </row>
    <row r="297" spans="2:15" ht="15" customHeight="1">
      <c r="B297" s="16">
        <f t="shared" si="35"/>
        <v>0</v>
      </c>
      <c r="C297" s="16">
        <f t="shared" si="34"/>
        <v>0</v>
      </c>
      <c r="D297" s="16">
        <f t="shared" si="34"/>
        <v>0</v>
      </c>
      <c r="E297" s="16">
        <f t="shared" si="34"/>
        <v>0</v>
      </c>
      <c r="F297" s="16">
        <f t="shared" si="34"/>
        <v>0</v>
      </c>
      <c r="G297" s="16">
        <f t="shared" si="34"/>
        <v>0</v>
      </c>
      <c r="H297" s="16">
        <f t="shared" si="34"/>
        <v>0</v>
      </c>
      <c r="I297" s="16">
        <f t="shared" si="34"/>
        <v>0</v>
      </c>
      <c r="J297" s="16">
        <f t="shared" si="34"/>
        <v>0</v>
      </c>
      <c r="K297" s="16">
        <f t="shared" si="34"/>
        <v>0</v>
      </c>
      <c r="M297" s="22">
        <v>3056000</v>
      </c>
      <c r="N297" s="23">
        <v>3060000</v>
      </c>
      <c r="O297" s="25">
        <v>2059200</v>
      </c>
    </row>
    <row r="298" spans="2:15" ht="15" customHeight="1">
      <c r="B298" s="16">
        <f t="shared" si="35"/>
        <v>0</v>
      </c>
      <c r="C298" s="16">
        <f t="shared" si="34"/>
        <v>0</v>
      </c>
      <c r="D298" s="16">
        <f t="shared" si="34"/>
        <v>0</v>
      </c>
      <c r="E298" s="16">
        <f t="shared" si="34"/>
        <v>0</v>
      </c>
      <c r="F298" s="16">
        <f t="shared" si="34"/>
        <v>0</v>
      </c>
      <c r="G298" s="16">
        <f t="shared" si="34"/>
        <v>0</v>
      </c>
      <c r="H298" s="16">
        <f t="shared" si="34"/>
        <v>0</v>
      </c>
      <c r="I298" s="16">
        <f t="shared" si="34"/>
        <v>0</v>
      </c>
      <c r="J298" s="16">
        <f t="shared" si="34"/>
        <v>0</v>
      </c>
      <c r="K298" s="16">
        <f t="shared" si="34"/>
        <v>0</v>
      </c>
      <c r="M298" s="22">
        <v>3060000</v>
      </c>
      <c r="N298" s="23">
        <v>3064000</v>
      </c>
      <c r="O298" s="25">
        <v>2062000</v>
      </c>
    </row>
    <row r="299" spans="2:15" ht="15" customHeight="1">
      <c r="B299" s="16">
        <f t="shared" si="35"/>
        <v>0</v>
      </c>
      <c r="C299" s="16">
        <f t="shared" si="34"/>
        <v>0</v>
      </c>
      <c r="D299" s="16">
        <f t="shared" si="34"/>
        <v>0</v>
      </c>
      <c r="E299" s="16">
        <f t="shared" si="34"/>
        <v>0</v>
      </c>
      <c r="F299" s="16">
        <f t="shared" si="34"/>
        <v>0</v>
      </c>
      <c r="G299" s="16">
        <f t="shared" si="34"/>
        <v>0</v>
      </c>
      <c r="H299" s="16">
        <f t="shared" si="34"/>
        <v>0</v>
      </c>
      <c r="I299" s="16">
        <f t="shared" si="34"/>
        <v>0</v>
      </c>
      <c r="J299" s="16">
        <f t="shared" si="34"/>
        <v>0</v>
      </c>
      <c r="K299" s="16">
        <f t="shared" si="34"/>
        <v>0</v>
      </c>
      <c r="M299" s="22">
        <v>3064000</v>
      </c>
      <c r="N299" s="23">
        <v>3068000</v>
      </c>
      <c r="O299" s="25">
        <v>2064800</v>
      </c>
    </row>
    <row r="300" spans="2:15" ht="15" customHeight="1">
      <c r="B300" s="16">
        <f t="shared" si="35"/>
        <v>0</v>
      </c>
      <c r="C300" s="16">
        <f t="shared" ref="C300:K305" si="36">IF(AND($M300&lt;=C$4,C$4&lt;$N300),$O300,0)</f>
        <v>0</v>
      </c>
      <c r="D300" s="16">
        <f t="shared" si="36"/>
        <v>0</v>
      </c>
      <c r="E300" s="16">
        <f t="shared" si="36"/>
        <v>0</v>
      </c>
      <c r="F300" s="16">
        <f t="shared" si="36"/>
        <v>0</v>
      </c>
      <c r="G300" s="16">
        <f t="shared" si="36"/>
        <v>0</v>
      </c>
      <c r="H300" s="16">
        <f t="shared" si="36"/>
        <v>0</v>
      </c>
      <c r="I300" s="16">
        <f t="shared" si="36"/>
        <v>0</v>
      </c>
      <c r="J300" s="16">
        <f t="shared" si="36"/>
        <v>0</v>
      </c>
      <c r="K300" s="16">
        <f t="shared" si="36"/>
        <v>0</v>
      </c>
      <c r="M300" s="22">
        <v>3068000</v>
      </c>
      <c r="N300" s="23">
        <v>3072000</v>
      </c>
      <c r="O300" s="25">
        <v>2067600</v>
      </c>
    </row>
    <row r="301" spans="2:15" ht="15" customHeight="1">
      <c r="B301" s="16">
        <f t="shared" si="35"/>
        <v>0</v>
      </c>
      <c r="C301" s="16">
        <f t="shared" si="36"/>
        <v>0</v>
      </c>
      <c r="D301" s="16">
        <f t="shared" si="36"/>
        <v>0</v>
      </c>
      <c r="E301" s="16">
        <f t="shared" si="36"/>
        <v>0</v>
      </c>
      <c r="F301" s="16">
        <f t="shared" si="36"/>
        <v>0</v>
      </c>
      <c r="G301" s="16">
        <f t="shared" si="36"/>
        <v>0</v>
      </c>
      <c r="H301" s="16">
        <f t="shared" si="36"/>
        <v>0</v>
      </c>
      <c r="I301" s="16">
        <f t="shared" si="36"/>
        <v>0</v>
      </c>
      <c r="J301" s="16">
        <f t="shared" si="36"/>
        <v>0</v>
      </c>
      <c r="K301" s="16">
        <f t="shared" si="36"/>
        <v>0</v>
      </c>
      <c r="M301" s="22">
        <v>3072000</v>
      </c>
      <c r="N301" s="23">
        <v>3076000</v>
      </c>
      <c r="O301" s="25">
        <v>2070400</v>
      </c>
    </row>
    <row r="302" spans="2:15" ht="15" customHeight="1">
      <c r="B302" s="16">
        <f t="shared" si="35"/>
        <v>0</v>
      </c>
      <c r="C302" s="16">
        <f t="shared" si="36"/>
        <v>0</v>
      </c>
      <c r="D302" s="16">
        <f t="shared" si="36"/>
        <v>0</v>
      </c>
      <c r="E302" s="16">
        <f t="shared" si="36"/>
        <v>0</v>
      </c>
      <c r="F302" s="16">
        <f t="shared" si="36"/>
        <v>0</v>
      </c>
      <c r="G302" s="16">
        <f t="shared" si="36"/>
        <v>0</v>
      </c>
      <c r="H302" s="16">
        <f t="shared" si="36"/>
        <v>0</v>
      </c>
      <c r="I302" s="16">
        <f t="shared" si="36"/>
        <v>0</v>
      </c>
      <c r="J302" s="16">
        <f t="shared" si="36"/>
        <v>0</v>
      </c>
      <c r="K302" s="16">
        <f t="shared" si="36"/>
        <v>0</v>
      </c>
      <c r="M302" s="22">
        <v>3076000</v>
      </c>
      <c r="N302" s="23">
        <v>3080000</v>
      </c>
      <c r="O302" s="25">
        <v>2073200</v>
      </c>
    </row>
    <row r="303" spans="2:15" ht="15" customHeight="1">
      <c r="B303" s="16">
        <f t="shared" si="35"/>
        <v>0</v>
      </c>
      <c r="C303" s="16">
        <f t="shared" si="36"/>
        <v>0</v>
      </c>
      <c r="D303" s="16">
        <f t="shared" si="36"/>
        <v>0</v>
      </c>
      <c r="E303" s="16">
        <f t="shared" si="36"/>
        <v>0</v>
      </c>
      <c r="F303" s="16">
        <f t="shared" si="36"/>
        <v>0</v>
      </c>
      <c r="G303" s="16">
        <f t="shared" si="36"/>
        <v>0</v>
      </c>
      <c r="H303" s="16">
        <f t="shared" si="36"/>
        <v>0</v>
      </c>
      <c r="I303" s="16">
        <f t="shared" si="36"/>
        <v>0</v>
      </c>
      <c r="J303" s="16">
        <f t="shared" si="36"/>
        <v>0</v>
      </c>
      <c r="K303" s="16">
        <f t="shared" si="36"/>
        <v>0</v>
      </c>
      <c r="M303" s="22">
        <v>3080000</v>
      </c>
      <c r="N303" s="23">
        <v>3084000</v>
      </c>
      <c r="O303" s="25">
        <v>2076000</v>
      </c>
    </row>
    <row r="304" spans="2:15" ht="15" customHeight="1">
      <c r="B304" s="16">
        <f t="shared" si="35"/>
        <v>0</v>
      </c>
      <c r="C304" s="16">
        <f t="shared" si="36"/>
        <v>0</v>
      </c>
      <c r="D304" s="16">
        <f t="shared" si="36"/>
        <v>0</v>
      </c>
      <c r="E304" s="16">
        <f t="shared" si="36"/>
        <v>0</v>
      </c>
      <c r="F304" s="16">
        <f t="shared" si="36"/>
        <v>0</v>
      </c>
      <c r="G304" s="16">
        <f t="shared" si="36"/>
        <v>0</v>
      </c>
      <c r="H304" s="16">
        <f t="shared" si="36"/>
        <v>0</v>
      </c>
      <c r="I304" s="16">
        <f t="shared" si="36"/>
        <v>0</v>
      </c>
      <c r="J304" s="16">
        <f t="shared" si="36"/>
        <v>0</v>
      </c>
      <c r="K304" s="16">
        <f t="shared" si="36"/>
        <v>0</v>
      </c>
      <c r="M304" s="22">
        <v>3084000</v>
      </c>
      <c r="N304" s="23">
        <v>3088000</v>
      </c>
      <c r="O304" s="25">
        <v>2078800</v>
      </c>
    </row>
    <row r="305" spans="2:15" ht="15" customHeight="1">
      <c r="B305" s="16">
        <f t="shared" si="35"/>
        <v>0</v>
      </c>
      <c r="C305" s="16">
        <f t="shared" si="36"/>
        <v>0</v>
      </c>
      <c r="D305" s="16">
        <f t="shared" si="36"/>
        <v>0</v>
      </c>
      <c r="E305" s="16">
        <f t="shared" si="36"/>
        <v>0</v>
      </c>
      <c r="F305" s="16">
        <f t="shared" si="36"/>
        <v>0</v>
      </c>
      <c r="G305" s="16">
        <f t="shared" si="36"/>
        <v>0</v>
      </c>
      <c r="H305" s="16">
        <f t="shared" si="36"/>
        <v>0</v>
      </c>
      <c r="I305" s="16">
        <f t="shared" si="36"/>
        <v>0</v>
      </c>
      <c r="J305" s="16">
        <f t="shared" si="36"/>
        <v>0</v>
      </c>
      <c r="K305" s="16">
        <f t="shared" si="36"/>
        <v>0</v>
      </c>
      <c r="M305" s="22">
        <v>3088000</v>
      </c>
      <c r="N305" s="23">
        <v>3092000</v>
      </c>
      <c r="O305" s="25">
        <v>2081600</v>
      </c>
    </row>
    <row r="306" spans="2:15" ht="15" customHeight="1">
      <c r="B306" s="16">
        <f t="shared" si="35"/>
        <v>0</v>
      </c>
      <c r="C306" s="16">
        <f t="shared" ref="C306:J306" si="37">IF(AND($M306&lt;=C$4,C$4&lt;$N306),$O306,0)</f>
        <v>0</v>
      </c>
      <c r="D306" s="16">
        <f t="shared" si="37"/>
        <v>0</v>
      </c>
      <c r="E306" s="16">
        <f t="shared" si="37"/>
        <v>0</v>
      </c>
      <c r="F306" s="16">
        <f t="shared" si="37"/>
        <v>0</v>
      </c>
      <c r="G306" s="16">
        <f t="shared" si="37"/>
        <v>0</v>
      </c>
      <c r="H306" s="16">
        <f t="shared" si="37"/>
        <v>0</v>
      </c>
      <c r="I306" s="16">
        <f t="shared" si="37"/>
        <v>0</v>
      </c>
      <c r="J306" s="16">
        <f t="shared" si="37"/>
        <v>0</v>
      </c>
      <c r="K306" s="16">
        <f t="shared" ref="C306:K321" si="38">IF(AND($M306&lt;=K$4,K$4&lt;$N306),$O306,0)</f>
        <v>0</v>
      </c>
      <c r="M306" s="22">
        <v>3092000</v>
      </c>
      <c r="N306" s="23">
        <v>3096000</v>
      </c>
      <c r="O306" s="25">
        <v>2084400</v>
      </c>
    </row>
    <row r="307" spans="2:15" ht="15" customHeight="1">
      <c r="B307" s="16">
        <f t="shared" si="35"/>
        <v>0</v>
      </c>
      <c r="C307" s="16">
        <f t="shared" si="38"/>
        <v>0</v>
      </c>
      <c r="D307" s="16">
        <f t="shared" si="38"/>
        <v>0</v>
      </c>
      <c r="E307" s="16">
        <f t="shared" si="38"/>
        <v>0</v>
      </c>
      <c r="F307" s="16">
        <f t="shared" si="38"/>
        <v>0</v>
      </c>
      <c r="G307" s="16">
        <f t="shared" si="38"/>
        <v>0</v>
      </c>
      <c r="H307" s="16">
        <f t="shared" si="38"/>
        <v>0</v>
      </c>
      <c r="I307" s="16">
        <f t="shared" si="38"/>
        <v>0</v>
      </c>
      <c r="J307" s="16">
        <f t="shared" si="38"/>
        <v>0</v>
      </c>
      <c r="K307" s="16">
        <f t="shared" si="38"/>
        <v>0</v>
      </c>
      <c r="M307" s="22">
        <v>3096000</v>
      </c>
      <c r="N307" s="23">
        <v>3100000</v>
      </c>
      <c r="O307" s="25">
        <v>2087200</v>
      </c>
    </row>
    <row r="308" spans="2:15" ht="15" customHeight="1">
      <c r="B308" s="16">
        <f t="shared" si="35"/>
        <v>0</v>
      </c>
      <c r="C308" s="16">
        <f t="shared" si="38"/>
        <v>0</v>
      </c>
      <c r="D308" s="16">
        <f t="shared" si="38"/>
        <v>0</v>
      </c>
      <c r="E308" s="16">
        <f t="shared" si="38"/>
        <v>0</v>
      </c>
      <c r="F308" s="16">
        <f t="shared" si="38"/>
        <v>0</v>
      </c>
      <c r="G308" s="16">
        <f t="shared" si="38"/>
        <v>0</v>
      </c>
      <c r="H308" s="16">
        <f t="shared" si="38"/>
        <v>0</v>
      </c>
      <c r="I308" s="16">
        <f t="shared" si="38"/>
        <v>0</v>
      </c>
      <c r="J308" s="16">
        <f t="shared" si="38"/>
        <v>0</v>
      </c>
      <c r="K308" s="16">
        <f t="shared" si="38"/>
        <v>0</v>
      </c>
      <c r="M308" s="22">
        <v>3100000</v>
      </c>
      <c r="N308" s="23">
        <v>3104000</v>
      </c>
      <c r="O308" s="25">
        <v>2090000</v>
      </c>
    </row>
    <row r="309" spans="2:15" ht="15" customHeight="1">
      <c r="B309" s="16">
        <f t="shared" si="35"/>
        <v>0</v>
      </c>
      <c r="C309" s="16">
        <f t="shared" si="38"/>
        <v>0</v>
      </c>
      <c r="D309" s="16">
        <f t="shared" si="38"/>
        <v>0</v>
      </c>
      <c r="E309" s="16">
        <f t="shared" si="38"/>
        <v>0</v>
      </c>
      <c r="F309" s="16">
        <f t="shared" si="38"/>
        <v>0</v>
      </c>
      <c r="G309" s="16">
        <f t="shared" si="38"/>
        <v>0</v>
      </c>
      <c r="H309" s="16">
        <f t="shared" si="38"/>
        <v>0</v>
      </c>
      <c r="I309" s="16">
        <f t="shared" si="38"/>
        <v>0</v>
      </c>
      <c r="J309" s="16">
        <f t="shared" si="38"/>
        <v>0</v>
      </c>
      <c r="K309" s="16">
        <f t="shared" si="38"/>
        <v>0</v>
      </c>
      <c r="M309" s="22">
        <v>3104000</v>
      </c>
      <c r="N309" s="23">
        <v>3108000</v>
      </c>
      <c r="O309" s="25">
        <v>2092800</v>
      </c>
    </row>
    <row r="310" spans="2:15" ht="15" customHeight="1">
      <c r="B310" s="16">
        <f t="shared" si="35"/>
        <v>0</v>
      </c>
      <c r="C310" s="16">
        <f t="shared" si="38"/>
        <v>0</v>
      </c>
      <c r="D310" s="16">
        <f t="shared" si="38"/>
        <v>0</v>
      </c>
      <c r="E310" s="16">
        <f t="shared" si="38"/>
        <v>0</v>
      </c>
      <c r="F310" s="16">
        <f t="shared" si="38"/>
        <v>0</v>
      </c>
      <c r="G310" s="16">
        <f t="shared" si="38"/>
        <v>0</v>
      </c>
      <c r="H310" s="16">
        <f t="shared" si="38"/>
        <v>0</v>
      </c>
      <c r="I310" s="16">
        <f t="shared" si="38"/>
        <v>0</v>
      </c>
      <c r="J310" s="16">
        <f t="shared" si="38"/>
        <v>0</v>
      </c>
      <c r="K310" s="16">
        <f t="shared" si="38"/>
        <v>0</v>
      </c>
      <c r="M310" s="22">
        <v>3108000</v>
      </c>
      <c r="N310" s="23">
        <v>3112000</v>
      </c>
      <c r="O310" s="25">
        <v>2095600</v>
      </c>
    </row>
    <row r="311" spans="2:15" ht="15" customHeight="1">
      <c r="B311" s="16">
        <f t="shared" si="35"/>
        <v>0</v>
      </c>
      <c r="C311" s="16">
        <f t="shared" si="38"/>
        <v>0</v>
      </c>
      <c r="D311" s="16">
        <f t="shared" si="38"/>
        <v>0</v>
      </c>
      <c r="E311" s="16">
        <f t="shared" si="38"/>
        <v>0</v>
      </c>
      <c r="F311" s="16">
        <f t="shared" si="38"/>
        <v>0</v>
      </c>
      <c r="G311" s="16">
        <f t="shared" si="38"/>
        <v>0</v>
      </c>
      <c r="H311" s="16">
        <f t="shared" si="38"/>
        <v>0</v>
      </c>
      <c r="I311" s="16">
        <f t="shared" si="38"/>
        <v>0</v>
      </c>
      <c r="J311" s="16">
        <f t="shared" si="38"/>
        <v>0</v>
      </c>
      <c r="K311" s="16">
        <f t="shared" si="38"/>
        <v>0</v>
      </c>
      <c r="M311" s="22">
        <v>3112000</v>
      </c>
      <c r="N311" s="23">
        <v>3116000</v>
      </c>
      <c r="O311" s="25">
        <v>2098400</v>
      </c>
    </row>
    <row r="312" spans="2:15" ht="15" customHeight="1">
      <c r="B312" s="16">
        <f t="shared" si="35"/>
        <v>0</v>
      </c>
      <c r="C312" s="16">
        <f t="shared" si="38"/>
        <v>0</v>
      </c>
      <c r="D312" s="16">
        <f t="shared" si="38"/>
        <v>0</v>
      </c>
      <c r="E312" s="16">
        <f t="shared" si="38"/>
        <v>0</v>
      </c>
      <c r="F312" s="16">
        <f t="shared" si="38"/>
        <v>0</v>
      </c>
      <c r="G312" s="16">
        <f t="shared" si="38"/>
        <v>0</v>
      </c>
      <c r="H312" s="16">
        <f t="shared" si="38"/>
        <v>0</v>
      </c>
      <c r="I312" s="16">
        <f t="shared" si="38"/>
        <v>0</v>
      </c>
      <c r="J312" s="16">
        <f t="shared" si="38"/>
        <v>0</v>
      </c>
      <c r="K312" s="16">
        <f t="shared" si="38"/>
        <v>0</v>
      </c>
      <c r="M312" s="22">
        <v>3116000</v>
      </c>
      <c r="N312" s="23">
        <v>3120000</v>
      </c>
      <c r="O312" s="25">
        <v>2101200</v>
      </c>
    </row>
    <row r="313" spans="2:15" ht="15" customHeight="1">
      <c r="B313" s="16">
        <f t="shared" si="35"/>
        <v>0</v>
      </c>
      <c r="C313" s="16">
        <f t="shared" si="38"/>
        <v>0</v>
      </c>
      <c r="D313" s="16">
        <f t="shared" si="38"/>
        <v>0</v>
      </c>
      <c r="E313" s="16">
        <f t="shared" si="38"/>
        <v>0</v>
      </c>
      <c r="F313" s="16">
        <f t="shared" si="38"/>
        <v>0</v>
      </c>
      <c r="G313" s="16">
        <f t="shared" si="38"/>
        <v>0</v>
      </c>
      <c r="H313" s="16">
        <f t="shared" si="38"/>
        <v>0</v>
      </c>
      <c r="I313" s="16">
        <f t="shared" si="38"/>
        <v>0</v>
      </c>
      <c r="J313" s="16">
        <f t="shared" si="38"/>
        <v>0</v>
      </c>
      <c r="K313" s="16">
        <f t="shared" si="38"/>
        <v>0</v>
      </c>
      <c r="M313" s="22">
        <v>3120000</v>
      </c>
      <c r="N313" s="23">
        <v>3124000</v>
      </c>
      <c r="O313" s="25">
        <v>2104000</v>
      </c>
    </row>
    <row r="314" spans="2:15" ht="15" customHeight="1">
      <c r="B314" s="16">
        <f t="shared" si="35"/>
        <v>0</v>
      </c>
      <c r="C314" s="16">
        <f t="shared" si="38"/>
        <v>0</v>
      </c>
      <c r="D314" s="16">
        <f t="shared" si="38"/>
        <v>0</v>
      </c>
      <c r="E314" s="16">
        <f t="shared" si="38"/>
        <v>0</v>
      </c>
      <c r="F314" s="16">
        <f t="shared" si="38"/>
        <v>0</v>
      </c>
      <c r="G314" s="16">
        <f t="shared" si="38"/>
        <v>0</v>
      </c>
      <c r="H314" s="16">
        <f t="shared" si="38"/>
        <v>0</v>
      </c>
      <c r="I314" s="16">
        <f t="shared" si="38"/>
        <v>0</v>
      </c>
      <c r="J314" s="16">
        <f t="shared" si="38"/>
        <v>0</v>
      </c>
      <c r="K314" s="16">
        <f t="shared" si="38"/>
        <v>0</v>
      </c>
      <c r="M314" s="22">
        <v>3124000</v>
      </c>
      <c r="N314" s="23">
        <v>3128000</v>
      </c>
      <c r="O314" s="25">
        <v>2106800</v>
      </c>
    </row>
    <row r="315" spans="2:15" ht="15" customHeight="1">
      <c r="B315" s="16">
        <f t="shared" si="35"/>
        <v>0</v>
      </c>
      <c r="C315" s="16">
        <f t="shared" si="38"/>
        <v>0</v>
      </c>
      <c r="D315" s="16">
        <f t="shared" si="38"/>
        <v>0</v>
      </c>
      <c r="E315" s="16">
        <f t="shared" si="38"/>
        <v>0</v>
      </c>
      <c r="F315" s="16">
        <f t="shared" si="38"/>
        <v>0</v>
      </c>
      <c r="G315" s="16">
        <f t="shared" si="38"/>
        <v>0</v>
      </c>
      <c r="H315" s="16">
        <f t="shared" si="38"/>
        <v>0</v>
      </c>
      <c r="I315" s="16">
        <f t="shared" si="38"/>
        <v>0</v>
      </c>
      <c r="J315" s="16">
        <f t="shared" si="38"/>
        <v>0</v>
      </c>
      <c r="K315" s="16">
        <f t="shared" si="38"/>
        <v>0</v>
      </c>
      <c r="M315" s="22">
        <v>3128000</v>
      </c>
      <c r="N315" s="23">
        <v>3132000</v>
      </c>
      <c r="O315" s="25">
        <v>2109600</v>
      </c>
    </row>
    <row r="316" spans="2:15" ht="15" customHeight="1">
      <c r="B316" s="16">
        <f t="shared" si="35"/>
        <v>0</v>
      </c>
      <c r="C316" s="16">
        <f t="shared" si="38"/>
        <v>0</v>
      </c>
      <c r="D316" s="16">
        <f t="shared" si="38"/>
        <v>0</v>
      </c>
      <c r="E316" s="16">
        <f t="shared" si="38"/>
        <v>0</v>
      </c>
      <c r="F316" s="16">
        <f t="shared" si="38"/>
        <v>0</v>
      </c>
      <c r="G316" s="16">
        <f t="shared" si="38"/>
        <v>0</v>
      </c>
      <c r="H316" s="16">
        <f t="shared" si="38"/>
        <v>0</v>
      </c>
      <c r="I316" s="16">
        <f t="shared" si="38"/>
        <v>0</v>
      </c>
      <c r="J316" s="16">
        <f t="shared" si="38"/>
        <v>0</v>
      </c>
      <c r="K316" s="16">
        <f t="shared" si="38"/>
        <v>0</v>
      </c>
      <c r="M316" s="22">
        <v>3132000</v>
      </c>
      <c r="N316" s="23">
        <v>3136000</v>
      </c>
      <c r="O316" s="25">
        <v>2112400</v>
      </c>
    </row>
    <row r="317" spans="2:15" ht="15" customHeight="1">
      <c r="B317" s="16">
        <f t="shared" si="35"/>
        <v>0</v>
      </c>
      <c r="C317" s="16">
        <f t="shared" si="38"/>
        <v>0</v>
      </c>
      <c r="D317" s="16">
        <f t="shared" si="38"/>
        <v>0</v>
      </c>
      <c r="E317" s="16">
        <f t="shared" si="38"/>
        <v>0</v>
      </c>
      <c r="F317" s="16">
        <f t="shared" si="38"/>
        <v>0</v>
      </c>
      <c r="G317" s="16">
        <f t="shared" si="38"/>
        <v>0</v>
      </c>
      <c r="H317" s="16">
        <f t="shared" si="38"/>
        <v>0</v>
      </c>
      <c r="I317" s="16">
        <f t="shared" si="38"/>
        <v>0</v>
      </c>
      <c r="J317" s="16">
        <f t="shared" si="38"/>
        <v>0</v>
      </c>
      <c r="K317" s="16">
        <f t="shared" si="38"/>
        <v>0</v>
      </c>
      <c r="M317" s="22">
        <v>3136000</v>
      </c>
      <c r="N317" s="23">
        <v>3140000</v>
      </c>
      <c r="O317" s="25">
        <v>2115200</v>
      </c>
    </row>
    <row r="318" spans="2:15" ht="15" customHeight="1">
      <c r="B318" s="16">
        <f t="shared" si="35"/>
        <v>0</v>
      </c>
      <c r="C318" s="16">
        <f t="shared" si="38"/>
        <v>0</v>
      </c>
      <c r="D318" s="16">
        <f t="shared" si="38"/>
        <v>0</v>
      </c>
      <c r="E318" s="16">
        <f t="shared" si="38"/>
        <v>0</v>
      </c>
      <c r="F318" s="16">
        <f t="shared" si="38"/>
        <v>0</v>
      </c>
      <c r="G318" s="16">
        <f t="shared" si="38"/>
        <v>0</v>
      </c>
      <c r="H318" s="16">
        <f t="shared" si="38"/>
        <v>0</v>
      </c>
      <c r="I318" s="16">
        <f t="shared" si="38"/>
        <v>0</v>
      </c>
      <c r="J318" s="16">
        <f t="shared" si="38"/>
        <v>0</v>
      </c>
      <c r="K318" s="16">
        <f t="shared" si="38"/>
        <v>0</v>
      </c>
      <c r="M318" s="22">
        <v>3140000</v>
      </c>
      <c r="N318" s="23">
        <v>3144000</v>
      </c>
      <c r="O318" s="25">
        <v>2118000</v>
      </c>
    </row>
    <row r="319" spans="2:15" ht="15" customHeight="1">
      <c r="B319" s="16">
        <f t="shared" si="35"/>
        <v>0</v>
      </c>
      <c r="C319" s="16">
        <f t="shared" si="38"/>
        <v>0</v>
      </c>
      <c r="D319" s="16">
        <f t="shared" si="38"/>
        <v>0</v>
      </c>
      <c r="E319" s="16">
        <f t="shared" si="38"/>
        <v>0</v>
      </c>
      <c r="F319" s="16">
        <f t="shared" si="38"/>
        <v>0</v>
      </c>
      <c r="G319" s="16">
        <f t="shared" si="38"/>
        <v>0</v>
      </c>
      <c r="H319" s="16">
        <f t="shared" si="38"/>
        <v>0</v>
      </c>
      <c r="I319" s="16">
        <f t="shared" si="38"/>
        <v>0</v>
      </c>
      <c r="J319" s="16">
        <f t="shared" si="38"/>
        <v>0</v>
      </c>
      <c r="K319" s="16">
        <f t="shared" si="38"/>
        <v>0</v>
      </c>
      <c r="M319" s="22">
        <v>3144000</v>
      </c>
      <c r="N319" s="23">
        <v>3148000</v>
      </c>
      <c r="O319" s="25">
        <v>2120800</v>
      </c>
    </row>
    <row r="320" spans="2:15" ht="15" customHeight="1">
      <c r="B320" s="16">
        <f t="shared" si="35"/>
        <v>0</v>
      </c>
      <c r="C320" s="16">
        <f t="shared" si="38"/>
        <v>0</v>
      </c>
      <c r="D320" s="16">
        <f t="shared" si="38"/>
        <v>0</v>
      </c>
      <c r="E320" s="16">
        <f t="shared" si="38"/>
        <v>0</v>
      </c>
      <c r="F320" s="16">
        <f t="shared" si="38"/>
        <v>0</v>
      </c>
      <c r="G320" s="16">
        <f t="shared" si="38"/>
        <v>0</v>
      </c>
      <c r="H320" s="16">
        <f t="shared" si="38"/>
        <v>0</v>
      </c>
      <c r="I320" s="16">
        <f t="shared" si="38"/>
        <v>0</v>
      </c>
      <c r="J320" s="16">
        <f t="shared" si="38"/>
        <v>0</v>
      </c>
      <c r="K320" s="16">
        <f t="shared" si="38"/>
        <v>0</v>
      </c>
      <c r="M320" s="22">
        <v>3148000</v>
      </c>
      <c r="N320" s="23">
        <v>3152000</v>
      </c>
      <c r="O320" s="25">
        <v>2123600</v>
      </c>
    </row>
    <row r="321" spans="2:15" ht="15" customHeight="1">
      <c r="B321" s="16">
        <f t="shared" si="35"/>
        <v>0</v>
      </c>
      <c r="C321" s="16">
        <f t="shared" si="38"/>
        <v>0</v>
      </c>
      <c r="D321" s="16">
        <f t="shared" si="38"/>
        <v>0</v>
      </c>
      <c r="E321" s="16">
        <f t="shared" si="38"/>
        <v>0</v>
      </c>
      <c r="F321" s="16">
        <f t="shared" si="38"/>
        <v>0</v>
      </c>
      <c r="G321" s="16">
        <f t="shared" si="38"/>
        <v>0</v>
      </c>
      <c r="H321" s="16">
        <f t="shared" si="38"/>
        <v>0</v>
      </c>
      <c r="I321" s="16">
        <f t="shared" si="38"/>
        <v>0</v>
      </c>
      <c r="J321" s="16">
        <f t="shared" si="38"/>
        <v>0</v>
      </c>
      <c r="K321" s="16">
        <f t="shared" si="38"/>
        <v>0</v>
      </c>
      <c r="M321" s="22">
        <v>3152000</v>
      </c>
      <c r="N321" s="23">
        <v>3156000</v>
      </c>
      <c r="O321" s="25">
        <v>2126400</v>
      </c>
    </row>
    <row r="322" spans="2:15" ht="15" customHeight="1">
      <c r="B322" s="16">
        <f t="shared" si="35"/>
        <v>0</v>
      </c>
      <c r="C322" s="16">
        <f t="shared" ref="C322:K331" si="39">IF(AND($M322&lt;=C$4,C$4&lt;$N322),$O322,0)</f>
        <v>0</v>
      </c>
      <c r="D322" s="16">
        <f t="shared" si="39"/>
        <v>0</v>
      </c>
      <c r="E322" s="16">
        <f t="shared" si="39"/>
        <v>0</v>
      </c>
      <c r="F322" s="16">
        <f t="shared" si="39"/>
        <v>0</v>
      </c>
      <c r="G322" s="16">
        <f t="shared" si="39"/>
        <v>0</v>
      </c>
      <c r="H322" s="16">
        <f t="shared" si="39"/>
        <v>0</v>
      </c>
      <c r="I322" s="16">
        <f t="shared" si="39"/>
        <v>0</v>
      </c>
      <c r="J322" s="16">
        <f t="shared" si="39"/>
        <v>0</v>
      </c>
      <c r="K322" s="16">
        <f t="shared" si="39"/>
        <v>0</v>
      </c>
      <c r="M322" s="22">
        <v>3156000</v>
      </c>
      <c r="N322" s="23">
        <v>3160000</v>
      </c>
      <c r="O322" s="25">
        <v>2129200</v>
      </c>
    </row>
    <row r="323" spans="2:15" ht="15" customHeight="1">
      <c r="B323" s="16">
        <f t="shared" si="35"/>
        <v>0</v>
      </c>
      <c r="C323" s="16">
        <f t="shared" si="39"/>
        <v>0</v>
      </c>
      <c r="D323" s="16">
        <f t="shared" si="39"/>
        <v>0</v>
      </c>
      <c r="E323" s="16">
        <f t="shared" si="39"/>
        <v>0</v>
      </c>
      <c r="F323" s="16">
        <f t="shared" si="39"/>
        <v>0</v>
      </c>
      <c r="G323" s="16">
        <f t="shared" si="39"/>
        <v>0</v>
      </c>
      <c r="H323" s="16">
        <f t="shared" si="39"/>
        <v>0</v>
      </c>
      <c r="I323" s="16">
        <f t="shared" si="39"/>
        <v>0</v>
      </c>
      <c r="J323" s="16">
        <f t="shared" si="39"/>
        <v>0</v>
      </c>
      <c r="K323" s="16">
        <f t="shared" si="39"/>
        <v>0</v>
      </c>
      <c r="M323" s="22">
        <v>3160000</v>
      </c>
      <c r="N323" s="23">
        <v>3164000</v>
      </c>
      <c r="O323" s="25">
        <v>2132000</v>
      </c>
    </row>
    <row r="324" spans="2:15" ht="15" customHeight="1">
      <c r="B324" s="16">
        <f t="shared" si="35"/>
        <v>0</v>
      </c>
      <c r="C324" s="16">
        <f t="shared" si="39"/>
        <v>0</v>
      </c>
      <c r="D324" s="16">
        <f t="shared" si="39"/>
        <v>0</v>
      </c>
      <c r="E324" s="16">
        <f t="shared" si="39"/>
        <v>0</v>
      </c>
      <c r="F324" s="16">
        <f t="shared" si="39"/>
        <v>0</v>
      </c>
      <c r="G324" s="16">
        <f t="shared" si="39"/>
        <v>0</v>
      </c>
      <c r="H324" s="16">
        <f t="shared" si="39"/>
        <v>0</v>
      </c>
      <c r="I324" s="16">
        <f t="shared" si="39"/>
        <v>0</v>
      </c>
      <c r="J324" s="16">
        <f t="shared" si="39"/>
        <v>0</v>
      </c>
      <c r="K324" s="16">
        <f t="shared" si="39"/>
        <v>0</v>
      </c>
      <c r="M324" s="22">
        <v>3164000</v>
      </c>
      <c r="N324" s="23">
        <v>3168000</v>
      </c>
      <c r="O324" s="25">
        <v>2134800</v>
      </c>
    </row>
    <row r="325" spans="2:15" ht="15" customHeight="1">
      <c r="B325" s="16">
        <f t="shared" si="35"/>
        <v>0</v>
      </c>
      <c r="C325" s="16">
        <f t="shared" si="39"/>
        <v>0</v>
      </c>
      <c r="D325" s="16">
        <f t="shared" si="39"/>
        <v>0</v>
      </c>
      <c r="E325" s="16">
        <f t="shared" si="39"/>
        <v>0</v>
      </c>
      <c r="F325" s="16">
        <f t="shared" si="39"/>
        <v>0</v>
      </c>
      <c r="G325" s="16">
        <f t="shared" si="39"/>
        <v>0</v>
      </c>
      <c r="H325" s="16">
        <f t="shared" si="39"/>
        <v>0</v>
      </c>
      <c r="I325" s="16">
        <f t="shared" si="39"/>
        <v>0</v>
      </c>
      <c r="J325" s="16">
        <f t="shared" si="39"/>
        <v>0</v>
      </c>
      <c r="K325" s="16">
        <f t="shared" si="39"/>
        <v>0</v>
      </c>
      <c r="M325" s="22">
        <v>3168000</v>
      </c>
      <c r="N325" s="23">
        <v>3172000</v>
      </c>
      <c r="O325" s="25">
        <v>2137600</v>
      </c>
    </row>
    <row r="326" spans="2:15" ht="15" customHeight="1">
      <c r="B326" s="16">
        <f t="shared" si="35"/>
        <v>0</v>
      </c>
      <c r="C326" s="16">
        <f t="shared" si="39"/>
        <v>0</v>
      </c>
      <c r="D326" s="16">
        <f t="shared" si="39"/>
        <v>0</v>
      </c>
      <c r="E326" s="16">
        <f t="shared" si="39"/>
        <v>0</v>
      </c>
      <c r="F326" s="16">
        <f t="shared" si="39"/>
        <v>0</v>
      </c>
      <c r="G326" s="16">
        <f t="shared" si="39"/>
        <v>0</v>
      </c>
      <c r="H326" s="16">
        <f t="shared" si="39"/>
        <v>0</v>
      </c>
      <c r="I326" s="16">
        <f t="shared" si="39"/>
        <v>0</v>
      </c>
      <c r="J326" s="16">
        <f t="shared" si="39"/>
        <v>0</v>
      </c>
      <c r="K326" s="16">
        <f t="shared" si="39"/>
        <v>0</v>
      </c>
      <c r="M326" s="22">
        <v>3172000</v>
      </c>
      <c r="N326" s="23">
        <v>3176000</v>
      </c>
      <c r="O326" s="25">
        <v>2140400</v>
      </c>
    </row>
    <row r="327" spans="2:15" ht="15" customHeight="1">
      <c r="B327" s="16">
        <f t="shared" si="35"/>
        <v>0</v>
      </c>
      <c r="C327" s="16">
        <f t="shared" si="39"/>
        <v>0</v>
      </c>
      <c r="D327" s="16">
        <f t="shared" si="39"/>
        <v>0</v>
      </c>
      <c r="E327" s="16">
        <f t="shared" si="39"/>
        <v>0</v>
      </c>
      <c r="F327" s="16">
        <f t="shared" si="39"/>
        <v>0</v>
      </c>
      <c r="G327" s="16">
        <f t="shared" si="39"/>
        <v>0</v>
      </c>
      <c r="H327" s="16">
        <f t="shared" si="39"/>
        <v>0</v>
      </c>
      <c r="I327" s="16">
        <f t="shared" si="39"/>
        <v>0</v>
      </c>
      <c r="J327" s="16">
        <f t="shared" si="39"/>
        <v>0</v>
      </c>
      <c r="K327" s="16">
        <f t="shared" si="39"/>
        <v>0</v>
      </c>
      <c r="M327" s="22">
        <v>3176000</v>
      </c>
      <c r="N327" s="23">
        <v>3180000</v>
      </c>
      <c r="O327" s="25">
        <v>2143200</v>
      </c>
    </row>
    <row r="328" spans="2:15" ht="15" customHeight="1">
      <c r="B328" s="16">
        <f t="shared" si="35"/>
        <v>0</v>
      </c>
      <c r="C328" s="16">
        <f t="shared" si="39"/>
        <v>0</v>
      </c>
      <c r="D328" s="16">
        <f t="shared" si="39"/>
        <v>0</v>
      </c>
      <c r="E328" s="16">
        <f t="shared" si="39"/>
        <v>0</v>
      </c>
      <c r="F328" s="16">
        <f t="shared" si="39"/>
        <v>0</v>
      </c>
      <c r="G328" s="16">
        <f t="shared" si="39"/>
        <v>0</v>
      </c>
      <c r="H328" s="16">
        <f t="shared" si="39"/>
        <v>0</v>
      </c>
      <c r="I328" s="16">
        <f t="shared" si="39"/>
        <v>0</v>
      </c>
      <c r="J328" s="16">
        <f t="shared" si="39"/>
        <v>0</v>
      </c>
      <c r="K328" s="16">
        <f t="shared" si="39"/>
        <v>0</v>
      </c>
      <c r="M328" s="22">
        <v>3180000</v>
      </c>
      <c r="N328" s="23">
        <v>3184000</v>
      </c>
      <c r="O328" s="25">
        <v>2146000</v>
      </c>
    </row>
    <row r="329" spans="2:15" ht="15" customHeight="1">
      <c r="B329" s="16">
        <f t="shared" si="35"/>
        <v>0</v>
      </c>
      <c r="C329" s="16">
        <f t="shared" si="39"/>
        <v>0</v>
      </c>
      <c r="D329" s="16">
        <f t="shared" si="39"/>
        <v>0</v>
      </c>
      <c r="E329" s="16">
        <f t="shared" si="39"/>
        <v>0</v>
      </c>
      <c r="F329" s="16">
        <f t="shared" si="39"/>
        <v>0</v>
      </c>
      <c r="G329" s="16">
        <f t="shared" si="39"/>
        <v>0</v>
      </c>
      <c r="H329" s="16">
        <f t="shared" si="39"/>
        <v>0</v>
      </c>
      <c r="I329" s="16">
        <f t="shared" si="39"/>
        <v>0</v>
      </c>
      <c r="J329" s="16">
        <f t="shared" si="39"/>
        <v>0</v>
      </c>
      <c r="K329" s="16">
        <f t="shared" si="39"/>
        <v>0</v>
      </c>
      <c r="M329" s="22">
        <v>3184000</v>
      </c>
      <c r="N329" s="23">
        <v>3188000</v>
      </c>
      <c r="O329" s="25">
        <v>2148800</v>
      </c>
    </row>
    <row r="330" spans="2:15" ht="15" customHeight="1">
      <c r="B330" s="16">
        <f t="shared" si="35"/>
        <v>0</v>
      </c>
      <c r="C330" s="16">
        <f t="shared" si="39"/>
        <v>0</v>
      </c>
      <c r="D330" s="16">
        <f t="shared" si="39"/>
        <v>0</v>
      </c>
      <c r="E330" s="16">
        <f t="shared" si="39"/>
        <v>0</v>
      </c>
      <c r="F330" s="16">
        <f t="shared" si="39"/>
        <v>0</v>
      </c>
      <c r="G330" s="16">
        <f t="shared" si="39"/>
        <v>0</v>
      </c>
      <c r="H330" s="16">
        <f t="shared" si="39"/>
        <v>0</v>
      </c>
      <c r="I330" s="16">
        <f t="shared" si="39"/>
        <v>0</v>
      </c>
      <c r="J330" s="16">
        <f t="shared" si="39"/>
        <v>0</v>
      </c>
      <c r="K330" s="16">
        <f t="shared" si="39"/>
        <v>0</v>
      </c>
      <c r="M330" s="22">
        <v>3188000</v>
      </c>
      <c r="N330" s="23">
        <v>3192000</v>
      </c>
      <c r="O330" s="25">
        <v>2151600</v>
      </c>
    </row>
    <row r="331" spans="2:15" ht="15" customHeight="1">
      <c r="B331" s="16">
        <f t="shared" si="35"/>
        <v>0</v>
      </c>
      <c r="C331" s="16">
        <f t="shared" si="39"/>
        <v>0</v>
      </c>
      <c r="D331" s="16">
        <f t="shared" si="39"/>
        <v>0</v>
      </c>
      <c r="E331" s="16">
        <f t="shared" si="39"/>
        <v>0</v>
      </c>
      <c r="F331" s="16">
        <f t="shared" si="39"/>
        <v>0</v>
      </c>
      <c r="G331" s="16">
        <f t="shared" si="39"/>
        <v>0</v>
      </c>
      <c r="H331" s="16">
        <f t="shared" si="39"/>
        <v>0</v>
      </c>
      <c r="I331" s="16">
        <f t="shared" si="39"/>
        <v>0</v>
      </c>
      <c r="J331" s="16">
        <f t="shared" si="39"/>
        <v>0</v>
      </c>
      <c r="K331" s="16">
        <f t="shared" si="39"/>
        <v>0</v>
      </c>
      <c r="M331" s="22">
        <v>3192000</v>
      </c>
      <c r="N331" s="23">
        <v>3196000</v>
      </c>
      <c r="O331" s="25">
        <v>2154400</v>
      </c>
    </row>
    <row r="332" spans="2:15" ht="15" customHeight="1">
      <c r="B332" s="16">
        <f t="shared" si="35"/>
        <v>0</v>
      </c>
      <c r="C332" s="16">
        <f t="shared" ref="C332:K341" si="40">IF(AND($M332&lt;=C$4,C$4&lt;$N332),$O332,0)</f>
        <v>0</v>
      </c>
      <c r="D332" s="16">
        <f t="shared" si="40"/>
        <v>0</v>
      </c>
      <c r="E332" s="16">
        <f t="shared" si="40"/>
        <v>0</v>
      </c>
      <c r="F332" s="16">
        <f t="shared" si="40"/>
        <v>0</v>
      </c>
      <c r="G332" s="16">
        <f t="shared" si="40"/>
        <v>0</v>
      </c>
      <c r="H332" s="16">
        <f t="shared" si="40"/>
        <v>0</v>
      </c>
      <c r="I332" s="16">
        <f t="shared" si="40"/>
        <v>0</v>
      </c>
      <c r="J332" s="16">
        <f t="shared" si="40"/>
        <v>0</v>
      </c>
      <c r="K332" s="16">
        <f t="shared" si="40"/>
        <v>0</v>
      </c>
      <c r="M332" s="22">
        <v>3196000</v>
      </c>
      <c r="N332" s="23">
        <v>3200000</v>
      </c>
      <c r="O332" s="25">
        <v>2157200</v>
      </c>
    </row>
    <row r="333" spans="2:15" ht="15" customHeight="1">
      <c r="B333" s="16">
        <f t="shared" si="35"/>
        <v>0</v>
      </c>
      <c r="C333" s="16">
        <f t="shared" si="40"/>
        <v>0</v>
      </c>
      <c r="D333" s="16">
        <f t="shared" si="40"/>
        <v>0</v>
      </c>
      <c r="E333" s="16">
        <f t="shared" si="40"/>
        <v>0</v>
      </c>
      <c r="F333" s="16">
        <f t="shared" si="40"/>
        <v>0</v>
      </c>
      <c r="G333" s="16">
        <f t="shared" si="40"/>
        <v>0</v>
      </c>
      <c r="H333" s="16">
        <f t="shared" si="40"/>
        <v>0</v>
      </c>
      <c r="I333" s="16">
        <f t="shared" si="40"/>
        <v>0</v>
      </c>
      <c r="J333" s="16">
        <f t="shared" si="40"/>
        <v>0</v>
      </c>
      <c r="K333" s="16">
        <f t="shared" si="40"/>
        <v>0</v>
      </c>
      <c r="M333" s="22">
        <v>3200000</v>
      </c>
      <c r="N333" s="23">
        <v>3204000</v>
      </c>
      <c r="O333" s="25">
        <v>2160000</v>
      </c>
    </row>
    <row r="334" spans="2:15" ht="15" customHeight="1">
      <c r="B334" s="16">
        <f t="shared" si="35"/>
        <v>0</v>
      </c>
      <c r="C334" s="16">
        <f t="shared" si="40"/>
        <v>0</v>
      </c>
      <c r="D334" s="16">
        <f t="shared" si="40"/>
        <v>0</v>
      </c>
      <c r="E334" s="16">
        <f t="shared" si="40"/>
        <v>0</v>
      </c>
      <c r="F334" s="16">
        <f t="shared" si="40"/>
        <v>0</v>
      </c>
      <c r="G334" s="16">
        <f t="shared" si="40"/>
        <v>0</v>
      </c>
      <c r="H334" s="16">
        <f t="shared" si="40"/>
        <v>0</v>
      </c>
      <c r="I334" s="16">
        <f t="shared" si="40"/>
        <v>0</v>
      </c>
      <c r="J334" s="16">
        <f t="shared" si="40"/>
        <v>0</v>
      </c>
      <c r="K334" s="16">
        <f t="shared" si="40"/>
        <v>0</v>
      </c>
      <c r="M334" s="22">
        <v>3204000</v>
      </c>
      <c r="N334" s="23">
        <v>3208000</v>
      </c>
      <c r="O334" s="25">
        <v>2162800</v>
      </c>
    </row>
    <row r="335" spans="2:15" ht="15" customHeight="1">
      <c r="B335" s="16">
        <f t="shared" si="35"/>
        <v>0</v>
      </c>
      <c r="C335" s="16">
        <f t="shared" si="40"/>
        <v>0</v>
      </c>
      <c r="D335" s="16">
        <f t="shared" si="40"/>
        <v>0</v>
      </c>
      <c r="E335" s="16">
        <f t="shared" si="40"/>
        <v>0</v>
      </c>
      <c r="F335" s="16">
        <f t="shared" si="40"/>
        <v>0</v>
      </c>
      <c r="G335" s="16">
        <f t="shared" si="40"/>
        <v>0</v>
      </c>
      <c r="H335" s="16">
        <f t="shared" si="40"/>
        <v>0</v>
      </c>
      <c r="I335" s="16">
        <f t="shared" si="40"/>
        <v>0</v>
      </c>
      <c r="J335" s="16">
        <f t="shared" si="40"/>
        <v>0</v>
      </c>
      <c r="K335" s="16">
        <f t="shared" si="40"/>
        <v>0</v>
      </c>
      <c r="M335" s="22">
        <v>3208000</v>
      </c>
      <c r="N335" s="23">
        <v>3212000</v>
      </c>
      <c r="O335" s="25">
        <v>2165600</v>
      </c>
    </row>
    <row r="336" spans="2:15" ht="15" customHeight="1">
      <c r="B336" s="16">
        <f t="shared" si="35"/>
        <v>0</v>
      </c>
      <c r="C336" s="16">
        <f t="shared" si="40"/>
        <v>0</v>
      </c>
      <c r="D336" s="16">
        <f t="shared" si="40"/>
        <v>0</v>
      </c>
      <c r="E336" s="16">
        <f t="shared" si="40"/>
        <v>0</v>
      </c>
      <c r="F336" s="16">
        <f t="shared" si="40"/>
        <v>0</v>
      </c>
      <c r="G336" s="16">
        <f t="shared" si="40"/>
        <v>0</v>
      </c>
      <c r="H336" s="16">
        <f t="shared" si="40"/>
        <v>0</v>
      </c>
      <c r="I336" s="16">
        <f t="shared" si="40"/>
        <v>0</v>
      </c>
      <c r="J336" s="16">
        <f t="shared" si="40"/>
        <v>0</v>
      </c>
      <c r="K336" s="16">
        <f t="shared" si="40"/>
        <v>0</v>
      </c>
      <c r="M336" s="22">
        <v>3212000</v>
      </c>
      <c r="N336" s="23">
        <v>3216000</v>
      </c>
      <c r="O336" s="25">
        <v>2168400</v>
      </c>
    </row>
    <row r="337" spans="2:15" ht="15" customHeight="1">
      <c r="B337" s="16">
        <f t="shared" si="35"/>
        <v>0</v>
      </c>
      <c r="C337" s="16">
        <f t="shared" si="40"/>
        <v>0</v>
      </c>
      <c r="D337" s="16">
        <f t="shared" si="40"/>
        <v>0</v>
      </c>
      <c r="E337" s="16">
        <f t="shared" si="40"/>
        <v>0</v>
      </c>
      <c r="F337" s="16">
        <f t="shared" si="40"/>
        <v>0</v>
      </c>
      <c r="G337" s="16">
        <f t="shared" si="40"/>
        <v>0</v>
      </c>
      <c r="H337" s="16">
        <f t="shared" si="40"/>
        <v>0</v>
      </c>
      <c r="I337" s="16">
        <f t="shared" si="40"/>
        <v>0</v>
      </c>
      <c r="J337" s="16">
        <f t="shared" si="40"/>
        <v>0</v>
      </c>
      <c r="K337" s="16">
        <f t="shared" si="40"/>
        <v>0</v>
      </c>
      <c r="M337" s="22">
        <v>3216000</v>
      </c>
      <c r="N337" s="23">
        <v>3220000</v>
      </c>
      <c r="O337" s="25">
        <v>2171200</v>
      </c>
    </row>
    <row r="338" spans="2:15" ht="15" customHeight="1">
      <c r="B338" s="16">
        <f t="shared" si="35"/>
        <v>0</v>
      </c>
      <c r="C338" s="16">
        <f t="shared" si="40"/>
        <v>0</v>
      </c>
      <c r="D338" s="16">
        <f t="shared" si="40"/>
        <v>0</v>
      </c>
      <c r="E338" s="16">
        <f t="shared" si="40"/>
        <v>0</v>
      </c>
      <c r="F338" s="16">
        <f t="shared" si="40"/>
        <v>0</v>
      </c>
      <c r="G338" s="16">
        <f t="shared" si="40"/>
        <v>0</v>
      </c>
      <c r="H338" s="16">
        <f t="shared" si="40"/>
        <v>0</v>
      </c>
      <c r="I338" s="16">
        <f t="shared" si="40"/>
        <v>0</v>
      </c>
      <c r="J338" s="16">
        <f t="shared" si="40"/>
        <v>0</v>
      </c>
      <c r="K338" s="16">
        <f t="shared" si="40"/>
        <v>0</v>
      </c>
      <c r="M338" s="22">
        <v>3220000</v>
      </c>
      <c r="N338" s="23">
        <v>3224000</v>
      </c>
      <c r="O338" s="25">
        <v>2174000</v>
      </c>
    </row>
    <row r="339" spans="2:15" ht="15" customHeight="1">
      <c r="B339" s="16">
        <f t="shared" si="35"/>
        <v>0</v>
      </c>
      <c r="C339" s="16">
        <f t="shared" si="40"/>
        <v>0</v>
      </c>
      <c r="D339" s="16">
        <f t="shared" si="40"/>
        <v>0</v>
      </c>
      <c r="E339" s="16">
        <f t="shared" si="40"/>
        <v>0</v>
      </c>
      <c r="F339" s="16">
        <f t="shared" si="40"/>
        <v>0</v>
      </c>
      <c r="G339" s="16">
        <f t="shared" si="40"/>
        <v>0</v>
      </c>
      <c r="H339" s="16">
        <f t="shared" si="40"/>
        <v>0</v>
      </c>
      <c r="I339" s="16">
        <f t="shared" si="40"/>
        <v>0</v>
      </c>
      <c r="J339" s="16">
        <f t="shared" si="40"/>
        <v>0</v>
      </c>
      <c r="K339" s="16">
        <f t="shared" si="40"/>
        <v>0</v>
      </c>
      <c r="M339" s="22">
        <v>3224000</v>
      </c>
      <c r="N339" s="23">
        <v>3228000</v>
      </c>
      <c r="O339" s="25">
        <v>2176800</v>
      </c>
    </row>
    <row r="340" spans="2:15" ht="15" customHeight="1">
      <c r="B340" s="16">
        <f t="shared" si="35"/>
        <v>0</v>
      </c>
      <c r="C340" s="16">
        <f t="shared" si="40"/>
        <v>0</v>
      </c>
      <c r="D340" s="16">
        <f t="shared" si="40"/>
        <v>0</v>
      </c>
      <c r="E340" s="16">
        <f t="shared" si="40"/>
        <v>0</v>
      </c>
      <c r="F340" s="16">
        <f t="shared" si="40"/>
        <v>0</v>
      </c>
      <c r="G340" s="16">
        <f t="shared" si="40"/>
        <v>0</v>
      </c>
      <c r="H340" s="16">
        <f t="shared" si="40"/>
        <v>0</v>
      </c>
      <c r="I340" s="16">
        <f t="shared" si="40"/>
        <v>0</v>
      </c>
      <c r="J340" s="16">
        <f t="shared" si="40"/>
        <v>0</v>
      </c>
      <c r="K340" s="16">
        <f t="shared" si="40"/>
        <v>0</v>
      </c>
      <c r="M340" s="22">
        <v>3228000</v>
      </c>
      <c r="N340" s="23">
        <v>3232000</v>
      </c>
      <c r="O340" s="25">
        <v>2179600</v>
      </c>
    </row>
    <row r="341" spans="2:15" ht="15" customHeight="1">
      <c r="B341" s="16">
        <f t="shared" si="35"/>
        <v>0</v>
      </c>
      <c r="C341" s="16">
        <f t="shared" si="40"/>
        <v>0</v>
      </c>
      <c r="D341" s="16">
        <f t="shared" si="40"/>
        <v>0</v>
      </c>
      <c r="E341" s="16">
        <f t="shared" si="40"/>
        <v>0</v>
      </c>
      <c r="F341" s="16">
        <f t="shared" si="40"/>
        <v>0</v>
      </c>
      <c r="G341" s="16">
        <f t="shared" si="40"/>
        <v>0</v>
      </c>
      <c r="H341" s="16">
        <f t="shared" si="40"/>
        <v>0</v>
      </c>
      <c r="I341" s="16">
        <f t="shared" si="40"/>
        <v>0</v>
      </c>
      <c r="J341" s="16">
        <f t="shared" si="40"/>
        <v>0</v>
      </c>
      <c r="K341" s="16">
        <f t="shared" si="40"/>
        <v>0</v>
      </c>
      <c r="M341" s="22">
        <v>3232000</v>
      </c>
      <c r="N341" s="23">
        <v>3236000</v>
      </c>
      <c r="O341" s="25">
        <v>2182400</v>
      </c>
    </row>
    <row r="342" spans="2:15" ht="15" customHeight="1">
      <c r="B342" s="16">
        <f t="shared" si="35"/>
        <v>0</v>
      </c>
      <c r="C342" s="16">
        <f t="shared" ref="C342:K347" si="41">IF(AND($M342&lt;=C$4,C$4&lt;$N342),$O342,0)</f>
        <v>0</v>
      </c>
      <c r="D342" s="16">
        <f t="shared" si="41"/>
        <v>0</v>
      </c>
      <c r="E342" s="16">
        <f t="shared" si="41"/>
        <v>0</v>
      </c>
      <c r="F342" s="16">
        <f t="shared" si="41"/>
        <v>0</v>
      </c>
      <c r="G342" s="16">
        <f t="shared" si="41"/>
        <v>0</v>
      </c>
      <c r="H342" s="16">
        <f t="shared" si="41"/>
        <v>0</v>
      </c>
      <c r="I342" s="16">
        <f t="shared" si="41"/>
        <v>0</v>
      </c>
      <c r="J342" s="16">
        <f t="shared" si="41"/>
        <v>0</v>
      </c>
      <c r="K342" s="16">
        <f t="shared" si="41"/>
        <v>0</v>
      </c>
      <c r="M342" s="22">
        <v>3236000</v>
      </c>
      <c r="N342" s="23">
        <v>3240000</v>
      </c>
      <c r="O342" s="25">
        <v>2185200</v>
      </c>
    </row>
    <row r="343" spans="2:15" ht="15" customHeight="1">
      <c r="B343" s="16">
        <f t="shared" si="35"/>
        <v>0</v>
      </c>
      <c r="C343" s="16">
        <f t="shared" si="41"/>
        <v>0</v>
      </c>
      <c r="D343" s="16">
        <f t="shared" si="41"/>
        <v>0</v>
      </c>
      <c r="E343" s="16">
        <f t="shared" si="41"/>
        <v>0</v>
      </c>
      <c r="F343" s="16">
        <f t="shared" si="41"/>
        <v>0</v>
      </c>
      <c r="G343" s="16">
        <f t="shared" si="41"/>
        <v>0</v>
      </c>
      <c r="H343" s="16">
        <f t="shared" si="41"/>
        <v>0</v>
      </c>
      <c r="I343" s="16">
        <f t="shared" si="41"/>
        <v>0</v>
      </c>
      <c r="J343" s="16">
        <f t="shared" si="41"/>
        <v>0</v>
      </c>
      <c r="K343" s="16">
        <f t="shared" si="41"/>
        <v>0</v>
      </c>
      <c r="M343" s="22">
        <v>3240000</v>
      </c>
      <c r="N343" s="23">
        <v>3244000</v>
      </c>
      <c r="O343" s="25">
        <v>2188000</v>
      </c>
    </row>
    <row r="344" spans="2:15" ht="15" customHeight="1">
      <c r="B344" s="16">
        <f t="shared" si="35"/>
        <v>0</v>
      </c>
      <c r="C344" s="16">
        <f t="shared" si="41"/>
        <v>0</v>
      </c>
      <c r="D344" s="16">
        <f t="shared" si="41"/>
        <v>0</v>
      </c>
      <c r="E344" s="16">
        <f t="shared" si="41"/>
        <v>0</v>
      </c>
      <c r="F344" s="16">
        <f t="shared" si="41"/>
        <v>0</v>
      </c>
      <c r="G344" s="16">
        <f t="shared" si="41"/>
        <v>0</v>
      </c>
      <c r="H344" s="16">
        <f t="shared" si="41"/>
        <v>0</v>
      </c>
      <c r="I344" s="16">
        <f t="shared" si="41"/>
        <v>0</v>
      </c>
      <c r="J344" s="16">
        <f t="shared" si="41"/>
        <v>0</v>
      </c>
      <c r="K344" s="16">
        <f t="shared" si="41"/>
        <v>0</v>
      </c>
      <c r="M344" s="22">
        <v>3244000</v>
      </c>
      <c r="N344" s="23">
        <v>3248000</v>
      </c>
      <c r="O344" s="25">
        <v>2190800</v>
      </c>
    </row>
    <row r="345" spans="2:15" ht="15" customHeight="1">
      <c r="B345" s="16">
        <f t="shared" si="35"/>
        <v>0</v>
      </c>
      <c r="C345" s="16">
        <f t="shared" si="41"/>
        <v>0</v>
      </c>
      <c r="D345" s="16">
        <f t="shared" si="41"/>
        <v>0</v>
      </c>
      <c r="E345" s="16">
        <f t="shared" si="41"/>
        <v>0</v>
      </c>
      <c r="F345" s="16">
        <f t="shared" si="41"/>
        <v>0</v>
      </c>
      <c r="G345" s="16">
        <f t="shared" si="41"/>
        <v>0</v>
      </c>
      <c r="H345" s="16">
        <f t="shared" si="41"/>
        <v>0</v>
      </c>
      <c r="I345" s="16">
        <f t="shared" si="41"/>
        <v>0</v>
      </c>
      <c r="J345" s="16">
        <f t="shared" si="41"/>
        <v>0</v>
      </c>
      <c r="K345" s="16">
        <f t="shared" si="41"/>
        <v>0</v>
      </c>
      <c r="M345" s="22">
        <v>3248000</v>
      </c>
      <c r="N345" s="23">
        <v>3252000</v>
      </c>
      <c r="O345" s="25">
        <v>2193600</v>
      </c>
    </row>
    <row r="346" spans="2:15" ht="15" customHeight="1">
      <c r="B346" s="16">
        <f t="shared" si="35"/>
        <v>0</v>
      </c>
      <c r="C346" s="16">
        <f t="shared" si="41"/>
        <v>0</v>
      </c>
      <c r="D346" s="16">
        <f t="shared" si="41"/>
        <v>0</v>
      </c>
      <c r="E346" s="16">
        <f t="shared" si="41"/>
        <v>0</v>
      </c>
      <c r="F346" s="16">
        <f t="shared" si="41"/>
        <v>0</v>
      </c>
      <c r="G346" s="16">
        <f t="shared" si="41"/>
        <v>0</v>
      </c>
      <c r="H346" s="16">
        <f t="shared" si="41"/>
        <v>0</v>
      </c>
      <c r="I346" s="16">
        <f t="shared" si="41"/>
        <v>0</v>
      </c>
      <c r="J346" s="16">
        <f t="shared" si="41"/>
        <v>0</v>
      </c>
      <c r="K346" s="16">
        <f t="shared" si="41"/>
        <v>0</v>
      </c>
      <c r="M346" s="22">
        <v>3252000</v>
      </c>
      <c r="N346" s="23">
        <v>3256000</v>
      </c>
      <c r="O346" s="25">
        <v>2196400</v>
      </c>
    </row>
    <row r="347" spans="2:15" ht="15" customHeight="1">
      <c r="B347" s="16">
        <f t="shared" si="35"/>
        <v>0</v>
      </c>
      <c r="C347" s="16">
        <f t="shared" si="41"/>
        <v>0</v>
      </c>
      <c r="D347" s="16">
        <f t="shared" si="41"/>
        <v>0</v>
      </c>
      <c r="E347" s="16">
        <f t="shared" si="41"/>
        <v>0</v>
      </c>
      <c r="F347" s="16">
        <f t="shared" si="41"/>
        <v>0</v>
      </c>
      <c r="G347" s="16">
        <f t="shared" si="41"/>
        <v>0</v>
      </c>
      <c r="H347" s="16">
        <f t="shared" si="41"/>
        <v>0</v>
      </c>
      <c r="I347" s="16">
        <f t="shared" si="41"/>
        <v>0</v>
      </c>
      <c r="J347" s="16">
        <f t="shared" si="41"/>
        <v>0</v>
      </c>
      <c r="K347" s="16">
        <f t="shared" si="41"/>
        <v>0</v>
      </c>
      <c r="M347" s="22">
        <v>3256000</v>
      </c>
      <c r="N347" s="23">
        <v>3260000</v>
      </c>
      <c r="O347" s="25">
        <v>2199200</v>
      </c>
    </row>
    <row r="348" spans="2:15" ht="15" customHeight="1">
      <c r="B348" s="16">
        <f t="shared" si="35"/>
        <v>0</v>
      </c>
      <c r="C348" s="16">
        <f>IF(AND($M348&lt;=C$4,C$4&lt;$N348),$O348,0)</f>
        <v>0</v>
      </c>
      <c r="D348" s="16">
        <f>IF(AND($M348&lt;=D$4,D$4&lt;$N348),$O348,0)</f>
        <v>0</v>
      </c>
      <c r="E348" s="16">
        <f>IF(AND($M348&lt;=E$4,E$4&lt;$N348),$O348,0)</f>
        <v>0</v>
      </c>
      <c r="F348" s="16">
        <f>IF(AND($M348&lt;=F$4,F$4&lt;$N348),$O348,0)</f>
        <v>0</v>
      </c>
      <c r="G348" s="16">
        <f>IF(AND($M348&lt;=G$4,G$4&lt;$N348),$O348,0)</f>
        <v>0</v>
      </c>
      <c r="H348" s="16">
        <f t="shared" ref="C348:K363" si="42">IF(AND($M348&lt;=H$4,H$4&lt;$N348),$O348,0)</f>
        <v>0</v>
      </c>
      <c r="I348" s="16">
        <f t="shared" si="42"/>
        <v>0</v>
      </c>
      <c r="J348" s="16">
        <f t="shared" si="42"/>
        <v>0</v>
      </c>
      <c r="K348" s="16">
        <f t="shared" si="42"/>
        <v>0</v>
      </c>
      <c r="M348" s="22">
        <v>3260000</v>
      </c>
      <c r="N348" s="23">
        <v>3264000</v>
      </c>
      <c r="O348" s="25">
        <v>2202000</v>
      </c>
    </row>
    <row r="349" spans="2:15" ht="15" customHeight="1">
      <c r="B349" s="16">
        <f t="shared" si="35"/>
        <v>0</v>
      </c>
      <c r="C349" s="16">
        <f t="shared" si="42"/>
        <v>0</v>
      </c>
      <c r="D349" s="16">
        <f t="shared" si="42"/>
        <v>0</v>
      </c>
      <c r="E349" s="16">
        <f t="shared" si="42"/>
        <v>0</v>
      </c>
      <c r="F349" s="16">
        <f t="shared" si="42"/>
        <v>0</v>
      </c>
      <c r="G349" s="16">
        <f t="shared" si="42"/>
        <v>0</v>
      </c>
      <c r="H349" s="16">
        <f t="shared" si="42"/>
        <v>0</v>
      </c>
      <c r="I349" s="16">
        <f t="shared" si="42"/>
        <v>0</v>
      </c>
      <c r="J349" s="16">
        <f t="shared" si="42"/>
        <v>0</v>
      </c>
      <c r="K349" s="16">
        <f t="shared" si="42"/>
        <v>0</v>
      </c>
      <c r="M349" s="22">
        <v>3264000</v>
      </c>
      <c r="N349" s="23">
        <v>3268000</v>
      </c>
      <c r="O349" s="25">
        <v>2204800</v>
      </c>
    </row>
    <row r="350" spans="2:15" ht="15" customHeight="1">
      <c r="B350" s="16">
        <f t="shared" si="35"/>
        <v>0</v>
      </c>
      <c r="C350" s="16">
        <f t="shared" si="42"/>
        <v>0</v>
      </c>
      <c r="D350" s="16">
        <f t="shared" si="42"/>
        <v>0</v>
      </c>
      <c r="E350" s="16">
        <f t="shared" si="42"/>
        <v>0</v>
      </c>
      <c r="F350" s="16">
        <f t="shared" si="42"/>
        <v>0</v>
      </c>
      <c r="G350" s="16">
        <f t="shared" si="42"/>
        <v>0</v>
      </c>
      <c r="H350" s="16">
        <f t="shared" si="42"/>
        <v>0</v>
      </c>
      <c r="I350" s="16">
        <f t="shared" si="42"/>
        <v>0</v>
      </c>
      <c r="J350" s="16">
        <f t="shared" si="42"/>
        <v>0</v>
      </c>
      <c r="K350" s="16">
        <f t="shared" si="42"/>
        <v>0</v>
      </c>
      <c r="M350" s="22">
        <v>3268000</v>
      </c>
      <c r="N350" s="23">
        <v>3272000</v>
      </c>
      <c r="O350" s="25">
        <v>2207600</v>
      </c>
    </row>
    <row r="351" spans="2:15" ht="15" customHeight="1">
      <c r="B351" s="16">
        <f t="shared" si="35"/>
        <v>0</v>
      </c>
      <c r="C351" s="16">
        <f t="shared" si="42"/>
        <v>0</v>
      </c>
      <c r="D351" s="16">
        <f t="shared" si="42"/>
        <v>0</v>
      </c>
      <c r="E351" s="16">
        <f t="shared" si="42"/>
        <v>0</v>
      </c>
      <c r="F351" s="16">
        <f t="shared" si="42"/>
        <v>0</v>
      </c>
      <c r="G351" s="16">
        <f t="shared" si="42"/>
        <v>0</v>
      </c>
      <c r="H351" s="16">
        <f t="shared" si="42"/>
        <v>0</v>
      </c>
      <c r="I351" s="16">
        <f t="shared" si="42"/>
        <v>0</v>
      </c>
      <c r="J351" s="16">
        <f t="shared" si="42"/>
        <v>0</v>
      </c>
      <c r="K351" s="16">
        <f t="shared" si="42"/>
        <v>0</v>
      </c>
      <c r="M351" s="22">
        <v>3272000</v>
      </c>
      <c r="N351" s="23">
        <v>3276000</v>
      </c>
      <c r="O351" s="25">
        <v>2210400</v>
      </c>
    </row>
    <row r="352" spans="2:15" ht="15" customHeight="1">
      <c r="B352" s="16">
        <f t="shared" si="35"/>
        <v>0</v>
      </c>
      <c r="C352" s="16">
        <f t="shared" si="42"/>
        <v>0</v>
      </c>
      <c r="D352" s="16">
        <f t="shared" si="42"/>
        <v>0</v>
      </c>
      <c r="E352" s="16">
        <f t="shared" si="42"/>
        <v>0</v>
      </c>
      <c r="F352" s="16">
        <f t="shared" si="42"/>
        <v>0</v>
      </c>
      <c r="G352" s="16">
        <f t="shared" si="42"/>
        <v>0</v>
      </c>
      <c r="H352" s="16">
        <f t="shared" si="42"/>
        <v>0</v>
      </c>
      <c r="I352" s="16">
        <f t="shared" si="42"/>
        <v>0</v>
      </c>
      <c r="J352" s="16">
        <f t="shared" si="42"/>
        <v>0</v>
      </c>
      <c r="K352" s="16">
        <f t="shared" si="42"/>
        <v>0</v>
      </c>
      <c r="M352" s="22">
        <v>3276000</v>
      </c>
      <c r="N352" s="23">
        <v>3280000</v>
      </c>
      <c r="O352" s="25">
        <v>2213200</v>
      </c>
    </row>
    <row r="353" spans="2:15" ht="15" customHeight="1">
      <c r="B353" s="16">
        <f t="shared" si="35"/>
        <v>0</v>
      </c>
      <c r="C353" s="16">
        <f t="shared" si="42"/>
        <v>0</v>
      </c>
      <c r="D353" s="16">
        <f t="shared" si="42"/>
        <v>0</v>
      </c>
      <c r="E353" s="16">
        <f t="shared" si="42"/>
        <v>0</v>
      </c>
      <c r="F353" s="16">
        <f t="shared" si="42"/>
        <v>0</v>
      </c>
      <c r="G353" s="16">
        <f t="shared" si="42"/>
        <v>0</v>
      </c>
      <c r="H353" s="16">
        <f t="shared" si="42"/>
        <v>0</v>
      </c>
      <c r="I353" s="16">
        <f t="shared" si="42"/>
        <v>0</v>
      </c>
      <c r="J353" s="16">
        <f t="shared" si="42"/>
        <v>0</v>
      </c>
      <c r="K353" s="16">
        <f t="shared" si="42"/>
        <v>0</v>
      </c>
      <c r="M353" s="22">
        <v>3280000</v>
      </c>
      <c r="N353" s="23">
        <v>3284000</v>
      </c>
      <c r="O353" s="25">
        <v>2216000</v>
      </c>
    </row>
    <row r="354" spans="2:15" ht="15" customHeight="1">
      <c r="B354" s="16">
        <f t="shared" si="35"/>
        <v>0</v>
      </c>
      <c r="C354" s="16">
        <f t="shared" si="42"/>
        <v>0</v>
      </c>
      <c r="D354" s="16">
        <f t="shared" si="42"/>
        <v>0</v>
      </c>
      <c r="E354" s="16">
        <f t="shared" si="42"/>
        <v>0</v>
      </c>
      <c r="F354" s="16">
        <f t="shared" si="42"/>
        <v>0</v>
      </c>
      <c r="G354" s="16">
        <f t="shared" si="42"/>
        <v>0</v>
      </c>
      <c r="H354" s="16">
        <f t="shared" si="42"/>
        <v>0</v>
      </c>
      <c r="I354" s="16">
        <f t="shared" si="42"/>
        <v>0</v>
      </c>
      <c r="J354" s="16">
        <f t="shared" si="42"/>
        <v>0</v>
      </c>
      <c r="K354" s="16">
        <f t="shared" si="42"/>
        <v>0</v>
      </c>
      <c r="M354" s="22">
        <v>3284000</v>
      </c>
      <c r="N354" s="23">
        <v>3288000</v>
      </c>
      <c r="O354" s="25">
        <v>2218800</v>
      </c>
    </row>
    <row r="355" spans="2:15" ht="15" customHeight="1">
      <c r="B355" s="16">
        <f t="shared" si="35"/>
        <v>0</v>
      </c>
      <c r="C355" s="16">
        <f t="shared" si="42"/>
        <v>0</v>
      </c>
      <c r="D355" s="16">
        <f t="shared" si="42"/>
        <v>0</v>
      </c>
      <c r="E355" s="16">
        <f t="shared" si="42"/>
        <v>0</v>
      </c>
      <c r="F355" s="16">
        <f t="shared" si="42"/>
        <v>0</v>
      </c>
      <c r="G355" s="16">
        <f t="shared" si="42"/>
        <v>0</v>
      </c>
      <c r="H355" s="16">
        <f t="shared" si="42"/>
        <v>0</v>
      </c>
      <c r="I355" s="16">
        <f t="shared" si="42"/>
        <v>0</v>
      </c>
      <c r="J355" s="16">
        <f t="shared" si="42"/>
        <v>0</v>
      </c>
      <c r="K355" s="16">
        <f t="shared" si="42"/>
        <v>0</v>
      </c>
      <c r="M355" s="22">
        <v>3288000</v>
      </c>
      <c r="N355" s="23">
        <v>3292000</v>
      </c>
      <c r="O355" s="25">
        <v>2221600</v>
      </c>
    </row>
    <row r="356" spans="2:15" ht="15" customHeight="1">
      <c r="B356" s="16">
        <f t="shared" si="35"/>
        <v>0</v>
      </c>
      <c r="C356" s="16">
        <f>IF(AND($M356&lt;=C$4,C$4&lt;$N356),$O356,0)</f>
        <v>0</v>
      </c>
      <c r="D356" s="16">
        <f>IF(AND($M356&lt;=D$4,D$4&lt;$N356),$O356,0)</f>
        <v>0</v>
      </c>
      <c r="E356" s="16">
        <f t="shared" si="42"/>
        <v>0</v>
      </c>
      <c r="F356" s="16">
        <f t="shared" si="42"/>
        <v>0</v>
      </c>
      <c r="G356" s="16">
        <f t="shared" si="42"/>
        <v>0</v>
      </c>
      <c r="H356" s="16">
        <f t="shared" si="42"/>
        <v>0</v>
      </c>
      <c r="I356" s="16">
        <f t="shared" si="42"/>
        <v>0</v>
      </c>
      <c r="J356" s="16">
        <f t="shared" si="42"/>
        <v>0</v>
      </c>
      <c r="K356" s="16">
        <f t="shared" si="42"/>
        <v>0</v>
      </c>
      <c r="M356" s="22">
        <v>3292000</v>
      </c>
      <c r="N356" s="23">
        <v>3296000</v>
      </c>
      <c r="O356" s="25">
        <v>2224400</v>
      </c>
    </row>
    <row r="357" spans="2:15" ht="15" customHeight="1">
      <c r="B357" s="16">
        <f t="shared" ref="B357:B420" si="43">IF(AND($M357&lt;=B$4,B$4&lt;$N357),$O357,0)</f>
        <v>0</v>
      </c>
      <c r="C357" s="16">
        <f t="shared" si="42"/>
        <v>0</v>
      </c>
      <c r="D357" s="16">
        <f t="shared" si="42"/>
        <v>0</v>
      </c>
      <c r="E357" s="16">
        <f t="shared" si="42"/>
        <v>0</v>
      </c>
      <c r="F357" s="16">
        <f t="shared" si="42"/>
        <v>0</v>
      </c>
      <c r="G357" s="16">
        <f t="shared" si="42"/>
        <v>0</v>
      </c>
      <c r="H357" s="16">
        <f t="shared" si="42"/>
        <v>0</v>
      </c>
      <c r="I357" s="16">
        <f t="shared" si="42"/>
        <v>0</v>
      </c>
      <c r="J357" s="16">
        <f t="shared" si="42"/>
        <v>0</v>
      </c>
      <c r="K357" s="16">
        <f t="shared" si="42"/>
        <v>0</v>
      </c>
      <c r="M357" s="22">
        <v>3296000</v>
      </c>
      <c r="N357" s="23">
        <v>3300000</v>
      </c>
      <c r="O357" s="25">
        <v>2227200</v>
      </c>
    </row>
    <row r="358" spans="2:15" ht="15" customHeight="1">
      <c r="B358" s="16">
        <f t="shared" si="43"/>
        <v>0</v>
      </c>
      <c r="C358" s="16">
        <f t="shared" si="42"/>
        <v>0</v>
      </c>
      <c r="D358" s="16">
        <f t="shared" si="42"/>
        <v>0</v>
      </c>
      <c r="E358" s="16">
        <f t="shared" si="42"/>
        <v>0</v>
      </c>
      <c r="F358" s="16">
        <f t="shared" si="42"/>
        <v>0</v>
      </c>
      <c r="G358" s="16">
        <f t="shared" si="42"/>
        <v>0</v>
      </c>
      <c r="H358" s="16">
        <f t="shared" si="42"/>
        <v>0</v>
      </c>
      <c r="I358" s="16">
        <f t="shared" si="42"/>
        <v>0</v>
      </c>
      <c r="J358" s="16">
        <f t="shared" si="42"/>
        <v>0</v>
      </c>
      <c r="K358" s="16">
        <f t="shared" si="42"/>
        <v>0</v>
      </c>
      <c r="M358" s="22">
        <v>3300000</v>
      </c>
      <c r="N358" s="23">
        <v>3304000</v>
      </c>
      <c r="O358" s="25">
        <v>2230000</v>
      </c>
    </row>
    <row r="359" spans="2:15" ht="15" customHeight="1">
      <c r="B359" s="16">
        <f t="shared" si="43"/>
        <v>0</v>
      </c>
      <c r="C359" s="16">
        <f t="shared" si="42"/>
        <v>0</v>
      </c>
      <c r="D359" s="16">
        <f t="shared" si="42"/>
        <v>0</v>
      </c>
      <c r="E359" s="16">
        <f t="shared" si="42"/>
        <v>0</v>
      </c>
      <c r="F359" s="16">
        <f t="shared" si="42"/>
        <v>0</v>
      </c>
      <c r="G359" s="16">
        <f t="shared" si="42"/>
        <v>0</v>
      </c>
      <c r="H359" s="16">
        <f t="shared" si="42"/>
        <v>0</v>
      </c>
      <c r="I359" s="16">
        <f t="shared" si="42"/>
        <v>0</v>
      </c>
      <c r="J359" s="16">
        <f t="shared" si="42"/>
        <v>0</v>
      </c>
      <c r="K359" s="16">
        <f t="shared" si="42"/>
        <v>0</v>
      </c>
      <c r="M359" s="22">
        <v>3304000</v>
      </c>
      <c r="N359" s="23">
        <v>3308000</v>
      </c>
      <c r="O359" s="25">
        <v>2232800</v>
      </c>
    </row>
    <row r="360" spans="2:15" ht="15" customHeight="1">
      <c r="B360" s="16">
        <f t="shared" si="43"/>
        <v>0</v>
      </c>
      <c r="C360" s="16">
        <f t="shared" si="42"/>
        <v>0</v>
      </c>
      <c r="D360" s="16">
        <f t="shared" si="42"/>
        <v>0</v>
      </c>
      <c r="E360" s="16">
        <f t="shared" si="42"/>
        <v>0</v>
      </c>
      <c r="F360" s="16">
        <f t="shared" si="42"/>
        <v>0</v>
      </c>
      <c r="G360" s="16">
        <f t="shared" si="42"/>
        <v>0</v>
      </c>
      <c r="H360" s="16">
        <f t="shared" si="42"/>
        <v>0</v>
      </c>
      <c r="I360" s="16">
        <f t="shared" si="42"/>
        <v>0</v>
      </c>
      <c r="J360" s="16">
        <f t="shared" si="42"/>
        <v>0</v>
      </c>
      <c r="K360" s="16">
        <f t="shared" si="42"/>
        <v>0</v>
      </c>
      <c r="M360" s="22">
        <v>3308000</v>
      </c>
      <c r="N360" s="23">
        <v>3312000</v>
      </c>
      <c r="O360" s="25">
        <v>2235600</v>
      </c>
    </row>
    <row r="361" spans="2:15" ht="15" customHeight="1">
      <c r="B361" s="16">
        <f t="shared" si="43"/>
        <v>0</v>
      </c>
      <c r="C361" s="16">
        <f t="shared" si="42"/>
        <v>0</v>
      </c>
      <c r="D361" s="16">
        <f t="shared" si="42"/>
        <v>0</v>
      </c>
      <c r="E361" s="16">
        <f t="shared" si="42"/>
        <v>0</v>
      </c>
      <c r="F361" s="16">
        <f t="shared" si="42"/>
        <v>0</v>
      </c>
      <c r="G361" s="16">
        <f t="shared" si="42"/>
        <v>0</v>
      </c>
      <c r="H361" s="16">
        <f t="shared" si="42"/>
        <v>0</v>
      </c>
      <c r="I361" s="16">
        <f t="shared" si="42"/>
        <v>0</v>
      </c>
      <c r="J361" s="16">
        <f t="shared" si="42"/>
        <v>0</v>
      </c>
      <c r="K361" s="16">
        <f t="shared" si="42"/>
        <v>0</v>
      </c>
      <c r="M361" s="22">
        <v>3312000</v>
      </c>
      <c r="N361" s="23">
        <v>3316000</v>
      </c>
      <c r="O361" s="25">
        <v>2238400</v>
      </c>
    </row>
    <row r="362" spans="2:15" ht="15" customHeight="1">
      <c r="B362" s="16">
        <f t="shared" si="43"/>
        <v>0</v>
      </c>
      <c r="C362" s="16">
        <f t="shared" si="42"/>
        <v>0</v>
      </c>
      <c r="D362" s="16">
        <f t="shared" si="42"/>
        <v>0</v>
      </c>
      <c r="E362" s="16">
        <f t="shared" si="42"/>
        <v>0</v>
      </c>
      <c r="F362" s="16">
        <f t="shared" si="42"/>
        <v>0</v>
      </c>
      <c r="G362" s="16">
        <f t="shared" si="42"/>
        <v>0</v>
      </c>
      <c r="H362" s="16">
        <f t="shared" si="42"/>
        <v>0</v>
      </c>
      <c r="I362" s="16">
        <f t="shared" si="42"/>
        <v>0</v>
      </c>
      <c r="J362" s="16">
        <f t="shared" si="42"/>
        <v>0</v>
      </c>
      <c r="K362" s="16">
        <f t="shared" si="42"/>
        <v>0</v>
      </c>
      <c r="M362" s="22">
        <v>3316000</v>
      </c>
      <c r="N362" s="23">
        <v>3320000</v>
      </c>
      <c r="O362" s="25">
        <v>2241200</v>
      </c>
    </row>
    <row r="363" spans="2:15" ht="15" customHeight="1">
      <c r="B363" s="16">
        <f t="shared" si="43"/>
        <v>0</v>
      </c>
      <c r="C363" s="16">
        <f t="shared" si="42"/>
        <v>0</v>
      </c>
      <c r="D363" s="16">
        <f t="shared" si="42"/>
        <v>0</v>
      </c>
      <c r="E363" s="16">
        <f t="shared" si="42"/>
        <v>0</v>
      </c>
      <c r="F363" s="16">
        <f t="shared" si="42"/>
        <v>0</v>
      </c>
      <c r="G363" s="16">
        <f t="shared" si="42"/>
        <v>0</v>
      </c>
      <c r="H363" s="16">
        <f t="shared" si="42"/>
        <v>0</v>
      </c>
      <c r="I363" s="16">
        <f t="shared" si="42"/>
        <v>0</v>
      </c>
      <c r="J363" s="16">
        <f t="shared" si="42"/>
        <v>0</v>
      </c>
      <c r="K363" s="16">
        <f t="shared" si="42"/>
        <v>0</v>
      </c>
      <c r="M363" s="22">
        <v>3320000</v>
      </c>
      <c r="N363" s="23">
        <v>3324000</v>
      </c>
      <c r="O363" s="25">
        <v>2244000</v>
      </c>
    </row>
    <row r="364" spans="2:15" ht="15" customHeight="1">
      <c r="B364" s="16">
        <f t="shared" si="43"/>
        <v>0</v>
      </c>
      <c r="C364" s="16">
        <f t="shared" ref="C364:K373" si="44">IF(AND($M364&lt;=C$4,C$4&lt;$N364),$O364,0)</f>
        <v>0</v>
      </c>
      <c r="D364" s="16">
        <f t="shared" si="44"/>
        <v>0</v>
      </c>
      <c r="E364" s="16">
        <f t="shared" si="44"/>
        <v>0</v>
      </c>
      <c r="F364" s="16">
        <f t="shared" si="44"/>
        <v>0</v>
      </c>
      <c r="G364" s="16">
        <f t="shared" si="44"/>
        <v>0</v>
      </c>
      <c r="H364" s="16">
        <f t="shared" si="44"/>
        <v>0</v>
      </c>
      <c r="I364" s="16">
        <f t="shared" si="44"/>
        <v>0</v>
      </c>
      <c r="J364" s="16">
        <f t="shared" si="44"/>
        <v>0</v>
      </c>
      <c r="K364" s="16">
        <f t="shared" si="44"/>
        <v>0</v>
      </c>
      <c r="M364" s="22">
        <v>3324000</v>
      </c>
      <c r="N364" s="23">
        <v>3328000</v>
      </c>
      <c r="O364" s="25">
        <v>2246800</v>
      </c>
    </row>
    <row r="365" spans="2:15" ht="15" customHeight="1">
      <c r="B365" s="16">
        <f t="shared" si="43"/>
        <v>0</v>
      </c>
      <c r="C365" s="16">
        <f t="shared" si="44"/>
        <v>0</v>
      </c>
      <c r="D365" s="16">
        <f t="shared" si="44"/>
        <v>0</v>
      </c>
      <c r="E365" s="16">
        <f t="shared" si="44"/>
        <v>0</v>
      </c>
      <c r="F365" s="16">
        <f t="shared" si="44"/>
        <v>0</v>
      </c>
      <c r="G365" s="16">
        <f t="shared" si="44"/>
        <v>0</v>
      </c>
      <c r="H365" s="16">
        <f t="shared" si="44"/>
        <v>0</v>
      </c>
      <c r="I365" s="16">
        <f t="shared" si="44"/>
        <v>0</v>
      </c>
      <c r="J365" s="16">
        <f t="shared" si="44"/>
        <v>0</v>
      </c>
      <c r="K365" s="16">
        <f t="shared" si="44"/>
        <v>0</v>
      </c>
      <c r="M365" s="22">
        <v>3328000</v>
      </c>
      <c r="N365" s="23">
        <v>3332000</v>
      </c>
      <c r="O365" s="25">
        <v>2249600</v>
      </c>
    </row>
    <row r="366" spans="2:15" ht="15" customHeight="1">
      <c r="B366" s="16">
        <f t="shared" si="43"/>
        <v>0</v>
      </c>
      <c r="C366" s="16">
        <f t="shared" si="44"/>
        <v>0</v>
      </c>
      <c r="D366" s="16">
        <f t="shared" si="44"/>
        <v>0</v>
      </c>
      <c r="E366" s="16">
        <f t="shared" si="44"/>
        <v>0</v>
      </c>
      <c r="F366" s="16">
        <f t="shared" si="44"/>
        <v>0</v>
      </c>
      <c r="G366" s="16">
        <f t="shared" si="44"/>
        <v>0</v>
      </c>
      <c r="H366" s="16">
        <f t="shared" si="44"/>
        <v>0</v>
      </c>
      <c r="I366" s="16">
        <f t="shared" si="44"/>
        <v>0</v>
      </c>
      <c r="J366" s="16">
        <f t="shared" si="44"/>
        <v>0</v>
      </c>
      <c r="K366" s="16">
        <f t="shared" si="44"/>
        <v>0</v>
      </c>
      <c r="M366" s="22">
        <v>3332000</v>
      </c>
      <c r="N366" s="23">
        <v>3336000</v>
      </c>
      <c r="O366" s="25">
        <v>2252400</v>
      </c>
    </row>
    <row r="367" spans="2:15" ht="15" customHeight="1">
      <c r="B367" s="16">
        <f t="shared" si="43"/>
        <v>0</v>
      </c>
      <c r="C367" s="16">
        <f t="shared" si="44"/>
        <v>0</v>
      </c>
      <c r="D367" s="16">
        <f t="shared" si="44"/>
        <v>0</v>
      </c>
      <c r="E367" s="16">
        <f t="shared" si="44"/>
        <v>0</v>
      </c>
      <c r="F367" s="16">
        <f t="shared" si="44"/>
        <v>0</v>
      </c>
      <c r="G367" s="16">
        <f t="shared" si="44"/>
        <v>0</v>
      </c>
      <c r="H367" s="16">
        <f t="shared" si="44"/>
        <v>0</v>
      </c>
      <c r="I367" s="16">
        <f t="shared" si="44"/>
        <v>0</v>
      </c>
      <c r="J367" s="16">
        <f t="shared" si="44"/>
        <v>0</v>
      </c>
      <c r="K367" s="16">
        <f t="shared" si="44"/>
        <v>0</v>
      </c>
      <c r="M367" s="22">
        <v>3336000</v>
      </c>
      <c r="N367" s="23">
        <v>3340000</v>
      </c>
      <c r="O367" s="25">
        <v>2255200</v>
      </c>
    </row>
    <row r="368" spans="2:15" ht="15" customHeight="1">
      <c r="B368" s="16">
        <f t="shared" si="43"/>
        <v>0</v>
      </c>
      <c r="C368" s="16">
        <f t="shared" si="44"/>
        <v>0</v>
      </c>
      <c r="D368" s="16">
        <f t="shared" si="44"/>
        <v>0</v>
      </c>
      <c r="E368" s="16">
        <f t="shared" si="44"/>
        <v>0</v>
      </c>
      <c r="F368" s="16">
        <f t="shared" si="44"/>
        <v>0</v>
      </c>
      <c r="G368" s="16">
        <f t="shared" si="44"/>
        <v>0</v>
      </c>
      <c r="H368" s="16">
        <f t="shared" si="44"/>
        <v>0</v>
      </c>
      <c r="I368" s="16">
        <f t="shared" si="44"/>
        <v>0</v>
      </c>
      <c r="J368" s="16">
        <f t="shared" si="44"/>
        <v>0</v>
      </c>
      <c r="K368" s="16">
        <f t="shared" si="44"/>
        <v>0</v>
      </c>
      <c r="M368" s="22">
        <v>3340000</v>
      </c>
      <c r="N368" s="23">
        <v>3344000</v>
      </c>
      <c r="O368" s="25">
        <v>2258000</v>
      </c>
    </row>
    <row r="369" spans="2:15" ht="15" customHeight="1">
      <c r="B369" s="16">
        <f t="shared" si="43"/>
        <v>0</v>
      </c>
      <c r="C369" s="16">
        <f t="shared" si="44"/>
        <v>0</v>
      </c>
      <c r="D369" s="16">
        <f t="shared" si="44"/>
        <v>0</v>
      </c>
      <c r="E369" s="16">
        <f t="shared" si="44"/>
        <v>0</v>
      </c>
      <c r="F369" s="16">
        <f t="shared" si="44"/>
        <v>0</v>
      </c>
      <c r="G369" s="16">
        <f t="shared" si="44"/>
        <v>0</v>
      </c>
      <c r="H369" s="16">
        <f t="shared" si="44"/>
        <v>0</v>
      </c>
      <c r="I369" s="16">
        <f t="shared" si="44"/>
        <v>0</v>
      </c>
      <c r="J369" s="16">
        <f t="shared" si="44"/>
        <v>0</v>
      </c>
      <c r="K369" s="16">
        <f t="shared" si="44"/>
        <v>0</v>
      </c>
      <c r="M369" s="22">
        <v>3344000</v>
      </c>
      <c r="N369" s="23">
        <v>3348000</v>
      </c>
      <c r="O369" s="25">
        <v>2260800</v>
      </c>
    </row>
    <row r="370" spans="2:15" ht="15" customHeight="1">
      <c r="B370" s="16">
        <f t="shared" si="43"/>
        <v>0</v>
      </c>
      <c r="C370" s="16">
        <f t="shared" si="44"/>
        <v>0</v>
      </c>
      <c r="D370" s="16">
        <f t="shared" si="44"/>
        <v>0</v>
      </c>
      <c r="E370" s="16">
        <f t="shared" si="44"/>
        <v>0</v>
      </c>
      <c r="F370" s="16">
        <f t="shared" si="44"/>
        <v>0</v>
      </c>
      <c r="G370" s="16">
        <f t="shared" si="44"/>
        <v>0</v>
      </c>
      <c r="H370" s="16">
        <f t="shared" si="44"/>
        <v>0</v>
      </c>
      <c r="I370" s="16">
        <f t="shared" si="44"/>
        <v>0</v>
      </c>
      <c r="J370" s="16">
        <f t="shared" si="44"/>
        <v>0</v>
      </c>
      <c r="K370" s="16">
        <f t="shared" si="44"/>
        <v>0</v>
      </c>
      <c r="M370" s="22">
        <v>3348000</v>
      </c>
      <c r="N370" s="23">
        <v>3352000</v>
      </c>
      <c r="O370" s="25">
        <v>2263600</v>
      </c>
    </row>
    <row r="371" spans="2:15" ht="15" customHeight="1">
      <c r="B371" s="16">
        <f t="shared" si="43"/>
        <v>0</v>
      </c>
      <c r="C371" s="16">
        <f t="shared" si="44"/>
        <v>0</v>
      </c>
      <c r="D371" s="16">
        <f t="shared" si="44"/>
        <v>0</v>
      </c>
      <c r="E371" s="16">
        <f t="shared" si="44"/>
        <v>0</v>
      </c>
      <c r="F371" s="16">
        <f t="shared" si="44"/>
        <v>0</v>
      </c>
      <c r="G371" s="16">
        <f t="shared" si="44"/>
        <v>0</v>
      </c>
      <c r="H371" s="16">
        <f t="shared" si="44"/>
        <v>0</v>
      </c>
      <c r="I371" s="16">
        <f t="shared" si="44"/>
        <v>0</v>
      </c>
      <c r="J371" s="16">
        <f t="shared" si="44"/>
        <v>0</v>
      </c>
      <c r="K371" s="16">
        <f t="shared" si="44"/>
        <v>0</v>
      </c>
      <c r="M371" s="22">
        <v>3352000</v>
      </c>
      <c r="N371" s="23">
        <v>3356000</v>
      </c>
      <c r="O371" s="25">
        <v>2266400</v>
      </c>
    </row>
    <row r="372" spans="2:15" ht="15" customHeight="1">
      <c r="B372" s="16">
        <f t="shared" si="43"/>
        <v>0</v>
      </c>
      <c r="C372" s="16">
        <f t="shared" si="44"/>
        <v>0</v>
      </c>
      <c r="D372" s="16">
        <f t="shared" si="44"/>
        <v>0</v>
      </c>
      <c r="E372" s="16">
        <f t="shared" si="44"/>
        <v>0</v>
      </c>
      <c r="F372" s="16">
        <f t="shared" si="44"/>
        <v>0</v>
      </c>
      <c r="G372" s="16">
        <f t="shared" si="44"/>
        <v>0</v>
      </c>
      <c r="H372" s="16">
        <f t="shared" si="44"/>
        <v>0</v>
      </c>
      <c r="I372" s="16">
        <f t="shared" si="44"/>
        <v>0</v>
      </c>
      <c r="J372" s="16">
        <f t="shared" si="44"/>
        <v>0</v>
      </c>
      <c r="K372" s="16">
        <f t="shared" si="44"/>
        <v>0</v>
      </c>
      <c r="M372" s="22">
        <v>3356000</v>
      </c>
      <c r="N372" s="23">
        <v>3360000</v>
      </c>
      <c r="O372" s="25">
        <v>2269200</v>
      </c>
    </row>
    <row r="373" spans="2:15" ht="15" customHeight="1">
      <c r="B373" s="16">
        <f t="shared" si="43"/>
        <v>0</v>
      </c>
      <c r="C373" s="16">
        <f t="shared" si="44"/>
        <v>0</v>
      </c>
      <c r="D373" s="16">
        <f t="shared" si="44"/>
        <v>0</v>
      </c>
      <c r="E373" s="16">
        <f t="shared" si="44"/>
        <v>0</v>
      </c>
      <c r="F373" s="16">
        <f t="shared" si="44"/>
        <v>0</v>
      </c>
      <c r="G373" s="16">
        <f t="shared" si="44"/>
        <v>0</v>
      </c>
      <c r="H373" s="16">
        <f t="shared" si="44"/>
        <v>0</v>
      </c>
      <c r="I373" s="16">
        <f t="shared" si="44"/>
        <v>0</v>
      </c>
      <c r="J373" s="16">
        <f t="shared" si="44"/>
        <v>0</v>
      </c>
      <c r="K373" s="16">
        <f t="shared" si="44"/>
        <v>0</v>
      </c>
      <c r="M373" s="22">
        <v>3360000</v>
      </c>
      <c r="N373" s="23">
        <v>3364000</v>
      </c>
      <c r="O373" s="25">
        <v>2272000</v>
      </c>
    </row>
    <row r="374" spans="2:15" ht="15" customHeight="1">
      <c r="B374" s="16">
        <f t="shared" si="43"/>
        <v>0</v>
      </c>
      <c r="C374" s="16">
        <f t="shared" ref="C374:K383" si="45">IF(AND($M374&lt;=C$4,C$4&lt;$N374),$O374,0)</f>
        <v>0</v>
      </c>
      <c r="D374" s="16">
        <f t="shared" si="45"/>
        <v>0</v>
      </c>
      <c r="E374" s="16">
        <f t="shared" si="45"/>
        <v>0</v>
      </c>
      <c r="F374" s="16">
        <f t="shared" si="45"/>
        <v>0</v>
      </c>
      <c r="G374" s="16">
        <f t="shared" si="45"/>
        <v>0</v>
      </c>
      <c r="H374" s="16">
        <f t="shared" si="45"/>
        <v>0</v>
      </c>
      <c r="I374" s="16">
        <f t="shared" si="45"/>
        <v>0</v>
      </c>
      <c r="J374" s="16">
        <f t="shared" si="45"/>
        <v>0</v>
      </c>
      <c r="K374" s="16">
        <f t="shared" si="45"/>
        <v>0</v>
      </c>
      <c r="M374" s="22">
        <v>3364000</v>
      </c>
      <c r="N374" s="23">
        <v>3368000</v>
      </c>
      <c r="O374" s="25">
        <v>2274800</v>
      </c>
    </row>
    <row r="375" spans="2:15" ht="15" customHeight="1">
      <c r="B375" s="16">
        <f t="shared" si="43"/>
        <v>0</v>
      </c>
      <c r="C375" s="16">
        <f t="shared" si="45"/>
        <v>0</v>
      </c>
      <c r="D375" s="16">
        <f t="shared" si="45"/>
        <v>0</v>
      </c>
      <c r="E375" s="16">
        <f t="shared" si="45"/>
        <v>0</v>
      </c>
      <c r="F375" s="16">
        <f t="shared" si="45"/>
        <v>0</v>
      </c>
      <c r="G375" s="16">
        <f t="shared" si="45"/>
        <v>0</v>
      </c>
      <c r="H375" s="16">
        <f t="shared" si="45"/>
        <v>0</v>
      </c>
      <c r="I375" s="16">
        <f t="shared" si="45"/>
        <v>0</v>
      </c>
      <c r="J375" s="16">
        <f t="shared" si="45"/>
        <v>0</v>
      </c>
      <c r="K375" s="16">
        <f t="shared" si="45"/>
        <v>0</v>
      </c>
      <c r="M375" s="22">
        <v>3368000</v>
      </c>
      <c r="N375" s="23">
        <v>3372000</v>
      </c>
      <c r="O375" s="25">
        <v>2277600</v>
      </c>
    </row>
    <row r="376" spans="2:15" ht="15" customHeight="1">
      <c r="B376" s="16">
        <f t="shared" si="43"/>
        <v>0</v>
      </c>
      <c r="C376" s="16">
        <f t="shared" si="45"/>
        <v>0</v>
      </c>
      <c r="D376" s="16">
        <f t="shared" si="45"/>
        <v>0</v>
      </c>
      <c r="E376" s="16">
        <f t="shared" si="45"/>
        <v>0</v>
      </c>
      <c r="F376" s="16">
        <f t="shared" si="45"/>
        <v>0</v>
      </c>
      <c r="G376" s="16">
        <f t="shared" si="45"/>
        <v>0</v>
      </c>
      <c r="H376" s="16">
        <f t="shared" si="45"/>
        <v>0</v>
      </c>
      <c r="I376" s="16">
        <f t="shared" si="45"/>
        <v>0</v>
      </c>
      <c r="J376" s="16">
        <f t="shared" si="45"/>
        <v>0</v>
      </c>
      <c r="K376" s="16">
        <f t="shared" si="45"/>
        <v>0</v>
      </c>
      <c r="M376" s="22">
        <v>3372000</v>
      </c>
      <c r="N376" s="23">
        <v>3376000</v>
      </c>
      <c r="O376" s="25">
        <v>2280400</v>
      </c>
    </row>
    <row r="377" spans="2:15" ht="15" customHeight="1">
      <c r="B377" s="16">
        <f t="shared" si="43"/>
        <v>0</v>
      </c>
      <c r="C377" s="16">
        <f t="shared" si="45"/>
        <v>0</v>
      </c>
      <c r="D377" s="16">
        <f t="shared" si="45"/>
        <v>0</v>
      </c>
      <c r="E377" s="16">
        <f t="shared" si="45"/>
        <v>0</v>
      </c>
      <c r="F377" s="16">
        <f t="shared" si="45"/>
        <v>0</v>
      </c>
      <c r="G377" s="16">
        <f t="shared" si="45"/>
        <v>0</v>
      </c>
      <c r="H377" s="16">
        <f t="shared" si="45"/>
        <v>0</v>
      </c>
      <c r="I377" s="16">
        <f t="shared" si="45"/>
        <v>0</v>
      </c>
      <c r="J377" s="16">
        <f t="shared" si="45"/>
        <v>0</v>
      </c>
      <c r="K377" s="16">
        <f t="shared" si="45"/>
        <v>0</v>
      </c>
      <c r="M377" s="22">
        <v>3376000</v>
      </c>
      <c r="N377" s="23">
        <v>3380000</v>
      </c>
      <c r="O377" s="25">
        <v>2283200</v>
      </c>
    </row>
    <row r="378" spans="2:15" ht="15" customHeight="1">
      <c r="B378" s="16">
        <f t="shared" si="43"/>
        <v>0</v>
      </c>
      <c r="C378" s="16">
        <f t="shared" si="45"/>
        <v>0</v>
      </c>
      <c r="D378" s="16">
        <f t="shared" si="45"/>
        <v>0</v>
      </c>
      <c r="E378" s="16">
        <f t="shared" si="45"/>
        <v>0</v>
      </c>
      <c r="F378" s="16">
        <f t="shared" si="45"/>
        <v>0</v>
      </c>
      <c r="G378" s="16">
        <f t="shared" si="45"/>
        <v>0</v>
      </c>
      <c r="H378" s="16">
        <f t="shared" si="45"/>
        <v>0</v>
      </c>
      <c r="I378" s="16">
        <f t="shared" si="45"/>
        <v>0</v>
      </c>
      <c r="J378" s="16">
        <f t="shared" si="45"/>
        <v>0</v>
      </c>
      <c r="K378" s="16">
        <f t="shared" si="45"/>
        <v>0</v>
      </c>
      <c r="M378" s="22">
        <v>3380000</v>
      </c>
      <c r="N378" s="23">
        <v>3384000</v>
      </c>
      <c r="O378" s="25">
        <v>2286000</v>
      </c>
    </row>
    <row r="379" spans="2:15" ht="15" customHeight="1">
      <c r="B379" s="16">
        <f t="shared" si="43"/>
        <v>0</v>
      </c>
      <c r="C379" s="16">
        <f t="shared" si="45"/>
        <v>0</v>
      </c>
      <c r="D379" s="16">
        <f t="shared" si="45"/>
        <v>0</v>
      </c>
      <c r="E379" s="16">
        <f t="shared" si="45"/>
        <v>0</v>
      </c>
      <c r="F379" s="16">
        <f t="shared" si="45"/>
        <v>0</v>
      </c>
      <c r="G379" s="16">
        <f t="shared" si="45"/>
        <v>0</v>
      </c>
      <c r="H379" s="16">
        <f t="shared" si="45"/>
        <v>0</v>
      </c>
      <c r="I379" s="16">
        <f t="shared" si="45"/>
        <v>0</v>
      </c>
      <c r="J379" s="16">
        <f t="shared" si="45"/>
        <v>0</v>
      </c>
      <c r="K379" s="16">
        <f t="shared" si="45"/>
        <v>0</v>
      </c>
      <c r="M379" s="22">
        <v>3384000</v>
      </c>
      <c r="N379" s="23">
        <v>3388000</v>
      </c>
      <c r="O379" s="25">
        <v>2288800</v>
      </c>
    </row>
    <row r="380" spans="2:15" ht="15" customHeight="1">
      <c r="B380" s="16">
        <f t="shared" si="43"/>
        <v>0</v>
      </c>
      <c r="C380" s="16">
        <f t="shared" si="45"/>
        <v>0</v>
      </c>
      <c r="D380" s="16">
        <f t="shared" si="45"/>
        <v>0</v>
      </c>
      <c r="E380" s="16">
        <f t="shared" si="45"/>
        <v>0</v>
      </c>
      <c r="F380" s="16">
        <f t="shared" si="45"/>
        <v>0</v>
      </c>
      <c r="G380" s="16">
        <f t="shared" si="45"/>
        <v>0</v>
      </c>
      <c r="H380" s="16">
        <f t="shared" si="45"/>
        <v>0</v>
      </c>
      <c r="I380" s="16">
        <f t="shared" si="45"/>
        <v>0</v>
      </c>
      <c r="J380" s="16">
        <f t="shared" si="45"/>
        <v>0</v>
      </c>
      <c r="K380" s="16">
        <f t="shared" si="45"/>
        <v>0</v>
      </c>
      <c r="M380" s="22">
        <v>3388000</v>
      </c>
      <c r="N380" s="23">
        <v>3392000</v>
      </c>
      <c r="O380" s="25">
        <v>2291600</v>
      </c>
    </row>
    <row r="381" spans="2:15" ht="15" customHeight="1">
      <c r="B381" s="16">
        <f t="shared" si="43"/>
        <v>0</v>
      </c>
      <c r="C381" s="16">
        <f t="shared" si="45"/>
        <v>0</v>
      </c>
      <c r="D381" s="16">
        <f t="shared" si="45"/>
        <v>0</v>
      </c>
      <c r="E381" s="16">
        <f t="shared" si="45"/>
        <v>0</v>
      </c>
      <c r="F381" s="16">
        <f t="shared" si="45"/>
        <v>0</v>
      </c>
      <c r="G381" s="16">
        <f t="shared" si="45"/>
        <v>0</v>
      </c>
      <c r="H381" s="16">
        <f t="shared" si="45"/>
        <v>0</v>
      </c>
      <c r="I381" s="16">
        <f t="shared" si="45"/>
        <v>0</v>
      </c>
      <c r="J381" s="16">
        <f t="shared" si="45"/>
        <v>0</v>
      </c>
      <c r="K381" s="16">
        <f t="shared" si="45"/>
        <v>0</v>
      </c>
      <c r="M381" s="22">
        <v>3392000</v>
      </c>
      <c r="N381" s="23">
        <v>3396000</v>
      </c>
      <c r="O381" s="25">
        <v>2294400</v>
      </c>
    </row>
    <row r="382" spans="2:15" ht="15" customHeight="1">
      <c r="B382" s="16">
        <f t="shared" si="43"/>
        <v>0</v>
      </c>
      <c r="C382" s="16">
        <f t="shared" si="45"/>
        <v>0</v>
      </c>
      <c r="D382" s="16">
        <f t="shared" si="45"/>
        <v>0</v>
      </c>
      <c r="E382" s="16">
        <f t="shared" si="45"/>
        <v>0</v>
      </c>
      <c r="F382" s="16">
        <f t="shared" si="45"/>
        <v>0</v>
      </c>
      <c r="G382" s="16">
        <f t="shared" si="45"/>
        <v>0</v>
      </c>
      <c r="H382" s="16">
        <f t="shared" si="45"/>
        <v>0</v>
      </c>
      <c r="I382" s="16">
        <f t="shared" si="45"/>
        <v>0</v>
      </c>
      <c r="J382" s="16">
        <f t="shared" si="45"/>
        <v>0</v>
      </c>
      <c r="K382" s="16">
        <f t="shared" si="45"/>
        <v>0</v>
      </c>
      <c r="M382" s="22">
        <v>3396000</v>
      </c>
      <c r="N382" s="23">
        <v>3400000</v>
      </c>
      <c r="O382" s="25">
        <v>2297200</v>
      </c>
    </row>
    <row r="383" spans="2:15" ht="15" customHeight="1">
      <c r="B383" s="16">
        <f t="shared" si="43"/>
        <v>0</v>
      </c>
      <c r="C383" s="16">
        <f t="shared" si="45"/>
        <v>0</v>
      </c>
      <c r="D383" s="16">
        <f t="shared" si="45"/>
        <v>0</v>
      </c>
      <c r="E383" s="16">
        <f t="shared" si="45"/>
        <v>0</v>
      </c>
      <c r="F383" s="16">
        <f t="shared" si="45"/>
        <v>0</v>
      </c>
      <c r="G383" s="16">
        <f t="shared" si="45"/>
        <v>0</v>
      </c>
      <c r="H383" s="16">
        <f t="shared" si="45"/>
        <v>0</v>
      </c>
      <c r="I383" s="16">
        <f t="shared" si="45"/>
        <v>0</v>
      </c>
      <c r="J383" s="16">
        <f t="shared" si="45"/>
        <v>0</v>
      </c>
      <c r="K383" s="16">
        <f t="shared" si="45"/>
        <v>0</v>
      </c>
      <c r="M383" s="22">
        <v>3400000</v>
      </c>
      <c r="N383" s="23">
        <v>3404000</v>
      </c>
      <c r="O383" s="25">
        <v>2300000</v>
      </c>
    </row>
    <row r="384" spans="2:15" ht="15" customHeight="1">
      <c r="B384" s="16">
        <f t="shared" si="43"/>
        <v>0</v>
      </c>
      <c r="C384" s="16">
        <f t="shared" ref="C384:K389" si="46">IF(AND($M384&lt;=C$4,C$4&lt;$N384),$O384,0)</f>
        <v>0</v>
      </c>
      <c r="D384" s="16">
        <f t="shared" si="46"/>
        <v>0</v>
      </c>
      <c r="E384" s="16">
        <f t="shared" si="46"/>
        <v>0</v>
      </c>
      <c r="F384" s="16">
        <f t="shared" si="46"/>
        <v>0</v>
      </c>
      <c r="G384" s="16">
        <f t="shared" si="46"/>
        <v>0</v>
      </c>
      <c r="H384" s="16">
        <f t="shared" si="46"/>
        <v>0</v>
      </c>
      <c r="I384" s="16">
        <f t="shared" si="46"/>
        <v>0</v>
      </c>
      <c r="J384" s="16">
        <f t="shared" si="46"/>
        <v>0</v>
      </c>
      <c r="K384" s="16">
        <f t="shared" si="46"/>
        <v>0</v>
      </c>
      <c r="M384" s="22">
        <v>3404000</v>
      </c>
      <c r="N384" s="23">
        <v>3408000</v>
      </c>
      <c r="O384" s="25">
        <v>2302800</v>
      </c>
    </row>
    <row r="385" spans="2:15" ht="15" customHeight="1">
      <c r="B385" s="16">
        <f t="shared" si="43"/>
        <v>0</v>
      </c>
      <c r="C385" s="16">
        <f t="shared" si="46"/>
        <v>0</v>
      </c>
      <c r="D385" s="16">
        <f t="shared" si="46"/>
        <v>0</v>
      </c>
      <c r="E385" s="16">
        <f t="shared" si="46"/>
        <v>0</v>
      </c>
      <c r="F385" s="16">
        <f t="shared" si="46"/>
        <v>0</v>
      </c>
      <c r="G385" s="16">
        <f t="shared" si="46"/>
        <v>0</v>
      </c>
      <c r="H385" s="16">
        <f t="shared" si="46"/>
        <v>0</v>
      </c>
      <c r="I385" s="16">
        <f t="shared" si="46"/>
        <v>0</v>
      </c>
      <c r="J385" s="16">
        <f t="shared" si="46"/>
        <v>0</v>
      </c>
      <c r="K385" s="16">
        <f t="shared" si="46"/>
        <v>0</v>
      </c>
      <c r="M385" s="22">
        <v>3408000</v>
      </c>
      <c r="N385" s="23">
        <v>3412000</v>
      </c>
      <c r="O385" s="25">
        <v>2305600</v>
      </c>
    </row>
    <row r="386" spans="2:15" ht="15" customHeight="1">
      <c r="B386" s="16">
        <f t="shared" si="43"/>
        <v>0</v>
      </c>
      <c r="C386" s="16">
        <f t="shared" si="46"/>
        <v>0</v>
      </c>
      <c r="D386" s="16">
        <f t="shared" si="46"/>
        <v>0</v>
      </c>
      <c r="E386" s="16">
        <f t="shared" si="46"/>
        <v>0</v>
      </c>
      <c r="F386" s="16">
        <f t="shared" si="46"/>
        <v>0</v>
      </c>
      <c r="G386" s="16">
        <f t="shared" si="46"/>
        <v>0</v>
      </c>
      <c r="H386" s="16">
        <f t="shared" si="46"/>
        <v>0</v>
      </c>
      <c r="I386" s="16">
        <f t="shared" si="46"/>
        <v>0</v>
      </c>
      <c r="J386" s="16">
        <f t="shared" si="46"/>
        <v>0</v>
      </c>
      <c r="K386" s="16">
        <f t="shared" si="46"/>
        <v>0</v>
      </c>
      <c r="M386" s="22">
        <v>3412000</v>
      </c>
      <c r="N386" s="23">
        <v>3416000</v>
      </c>
      <c r="O386" s="25">
        <v>2308400</v>
      </c>
    </row>
    <row r="387" spans="2:15" ht="15" customHeight="1">
      <c r="B387" s="16">
        <f t="shared" si="43"/>
        <v>0</v>
      </c>
      <c r="C387" s="16">
        <f t="shared" si="46"/>
        <v>0</v>
      </c>
      <c r="D387" s="16">
        <f t="shared" si="46"/>
        <v>0</v>
      </c>
      <c r="E387" s="16">
        <f t="shared" si="46"/>
        <v>0</v>
      </c>
      <c r="F387" s="16">
        <f t="shared" si="46"/>
        <v>0</v>
      </c>
      <c r="G387" s="16">
        <f t="shared" si="46"/>
        <v>0</v>
      </c>
      <c r="H387" s="16">
        <f t="shared" si="46"/>
        <v>0</v>
      </c>
      <c r="I387" s="16">
        <f t="shared" si="46"/>
        <v>0</v>
      </c>
      <c r="J387" s="16">
        <f t="shared" si="46"/>
        <v>0</v>
      </c>
      <c r="K387" s="16">
        <f t="shared" si="46"/>
        <v>0</v>
      </c>
      <c r="M387" s="22">
        <v>3416000</v>
      </c>
      <c r="N387" s="23">
        <v>3420000</v>
      </c>
      <c r="O387" s="25">
        <v>2311200</v>
      </c>
    </row>
    <row r="388" spans="2:15" ht="15" customHeight="1">
      <c r="B388" s="16">
        <f t="shared" si="43"/>
        <v>0</v>
      </c>
      <c r="C388" s="16">
        <f t="shared" si="46"/>
        <v>0</v>
      </c>
      <c r="D388" s="16">
        <f t="shared" si="46"/>
        <v>0</v>
      </c>
      <c r="E388" s="16">
        <f t="shared" si="46"/>
        <v>0</v>
      </c>
      <c r="F388" s="16">
        <f t="shared" si="46"/>
        <v>0</v>
      </c>
      <c r="G388" s="16">
        <f t="shared" si="46"/>
        <v>0</v>
      </c>
      <c r="H388" s="16">
        <f t="shared" si="46"/>
        <v>0</v>
      </c>
      <c r="I388" s="16">
        <f t="shared" si="46"/>
        <v>0</v>
      </c>
      <c r="J388" s="16">
        <f t="shared" si="46"/>
        <v>0</v>
      </c>
      <c r="K388" s="16">
        <f t="shared" si="46"/>
        <v>0</v>
      </c>
      <c r="M388" s="22">
        <v>3420000</v>
      </c>
      <c r="N388" s="23">
        <v>3424000</v>
      </c>
      <c r="O388" s="25">
        <v>2314000</v>
      </c>
    </row>
    <row r="389" spans="2:15" ht="15" customHeight="1">
      <c r="B389" s="16">
        <f t="shared" si="43"/>
        <v>0</v>
      </c>
      <c r="C389" s="16">
        <f t="shared" si="46"/>
        <v>0</v>
      </c>
      <c r="D389" s="16">
        <f t="shared" si="46"/>
        <v>0</v>
      </c>
      <c r="E389" s="16">
        <f t="shared" si="46"/>
        <v>0</v>
      </c>
      <c r="F389" s="16">
        <f t="shared" si="46"/>
        <v>0</v>
      </c>
      <c r="G389" s="16">
        <f t="shared" si="46"/>
        <v>0</v>
      </c>
      <c r="H389" s="16">
        <f t="shared" si="46"/>
        <v>0</v>
      </c>
      <c r="I389" s="16">
        <f t="shared" si="46"/>
        <v>0</v>
      </c>
      <c r="J389" s="16">
        <f t="shared" si="46"/>
        <v>0</v>
      </c>
      <c r="K389" s="16">
        <f t="shared" si="46"/>
        <v>0</v>
      </c>
      <c r="M389" s="22">
        <v>3424000</v>
      </c>
      <c r="N389" s="23">
        <v>3428000</v>
      </c>
      <c r="O389" s="25">
        <v>2316800</v>
      </c>
    </row>
    <row r="390" spans="2:15" ht="15" customHeight="1">
      <c r="B390" s="16">
        <f t="shared" si="43"/>
        <v>0</v>
      </c>
      <c r="C390" s="16">
        <f>IF(AND($M390&lt;=C$4,C$4&lt;$N390),$O390,0)</f>
        <v>0</v>
      </c>
      <c r="D390" s="16">
        <f>IF(AND($M390&lt;=D$4,D$4&lt;$N390),$O390,0)</f>
        <v>0</v>
      </c>
      <c r="E390" s="16">
        <f>IF(AND($M390&lt;=E$4,E$4&lt;$N390),$O390,0)</f>
        <v>0</v>
      </c>
      <c r="F390" s="16">
        <f>IF(AND($M390&lt;=F$4,F$4&lt;$N390),$O390,0)</f>
        <v>0</v>
      </c>
      <c r="G390" s="16">
        <f>IF(AND($M390&lt;=G$4,G$4&lt;$N390),$O390,0)</f>
        <v>0</v>
      </c>
      <c r="H390" s="16">
        <f t="shared" ref="C390:K405" si="47">IF(AND($M390&lt;=H$4,H$4&lt;$N390),$O390,0)</f>
        <v>0</v>
      </c>
      <c r="I390" s="16">
        <f t="shared" si="47"/>
        <v>0</v>
      </c>
      <c r="J390" s="16">
        <f t="shared" si="47"/>
        <v>0</v>
      </c>
      <c r="K390" s="16">
        <f t="shared" si="47"/>
        <v>0</v>
      </c>
      <c r="M390" s="22">
        <v>3428000</v>
      </c>
      <c r="N390" s="23">
        <v>3432000</v>
      </c>
      <c r="O390" s="25">
        <v>2319600</v>
      </c>
    </row>
    <row r="391" spans="2:15" ht="15" customHeight="1">
      <c r="B391" s="16">
        <f t="shared" si="43"/>
        <v>0</v>
      </c>
      <c r="C391" s="16">
        <f t="shared" si="47"/>
        <v>0</v>
      </c>
      <c r="D391" s="16">
        <f t="shared" si="47"/>
        <v>0</v>
      </c>
      <c r="E391" s="16">
        <f t="shared" si="47"/>
        <v>0</v>
      </c>
      <c r="F391" s="16">
        <f t="shared" si="47"/>
        <v>0</v>
      </c>
      <c r="G391" s="16">
        <f t="shared" si="47"/>
        <v>0</v>
      </c>
      <c r="H391" s="16">
        <f t="shared" si="47"/>
        <v>0</v>
      </c>
      <c r="I391" s="16">
        <f t="shared" si="47"/>
        <v>0</v>
      </c>
      <c r="J391" s="16">
        <f t="shared" si="47"/>
        <v>0</v>
      </c>
      <c r="K391" s="16">
        <f t="shared" si="47"/>
        <v>0</v>
      </c>
      <c r="M391" s="22">
        <v>3432000</v>
      </c>
      <c r="N391" s="23">
        <v>3436000</v>
      </c>
      <c r="O391" s="25">
        <v>2322400</v>
      </c>
    </row>
    <row r="392" spans="2:15" ht="15" customHeight="1">
      <c r="B392" s="16">
        <f t="shared" si="43"/>
        <v>0</v>
      </c>
      <c r="C392" s="16">
        <f t="shared" si="47"/>
        <v>0</v>
      </c>
      <c r="D392" s="16">
        <f t="shared" si="47"/>
        <v>0</v>
      </c>
      <c r="E392" s="16">
        <f t="shared" si="47"/>
        <v>0</v>
      </c>
      <c r="F392" s="16">
        <f t="shared" si="47"/>
        <v>0</v>
      </c>
      <c r="G392" s="16">
        <f t="shared" si="47"/>
        <v>0</v>
      </c>
      <c r="H392" s="16">
        <f t="shared" si="47"/>
        <v>0</v>
      </c>
      <c r="I392" s="16">
        <f t="shared" si="47"/>
        <v>0</v>
      </c>
      <c r="J392" s="16">
        <f t="shared" si="47"/>
        <v>0</v>
      </c>
      <c r="K392" s="16">
        <f t="shared" si="47"/>
        <v>0</v>
      </c>
      <c r="M392" s="22">
        <v>3436000</v>
      </c>
      <c r="N392" s="23">
        <v>3440000</v>
      </c>
      <c r="O392" s="25">
        <v>2325200</v>
      </c>
    </row>
    <row r="393" spans="2:15" ht="15" customHeight="1">
      <c r="B393" s="16">
        <f t="shared" si="43"/>
        <v>0</v>
      </c>
      <c r="C393" s="16">
        <f t="shared" si="47"/>
        <v>0</v>
      </c>
      <c r="D393" s="16">
        <f t="shared" si="47"/>
        <v>0</v>
      </c>
      <c r="E393" s="16">
        <f t="shared" si="47"/>
        <v>0</v>
      </c>
      <c r="F393" s="16">
        <f t="shared" si="47"/>
        <v>0</v>
      </c>
      <c r="G393" s="16">
        <f t="shared" si="47"/>
        <v>0</v>
      </c>
      <c r="H393" s="16">
        <f t="shared" si="47"/>
        <v>0</v>
      </c>
      <c r="I393" s="16">
        <f t="shared" si="47"/>
        <v>0</v>
      </c>
      <c r="J393" s="16">
        <f t="shared" si="47"/>
        <v>0</v>
      </c>
      <c r="K393" s="16">
        <f t="shared" si="47"/>
        <v>0</v>
      </c>
      <c r="M393" s="22">
        <v>3440000</v>
      </c>
      <c r="N393" s="23">
        <v>3444000</v>
      </c>
      <c r="O393" s="25">
        <v>2328000</v>
      </c>
    </row>
    <row r="394" spans="2:15" ht="15" customHeight="1">
      <c r="B394" s="16">
        <f t="shared" si="43"/>
        <v>0</v>
      </c>
      <c r="C394" s="16">
        <f t="shared" si="47"/>
        <v>0</v>
      </c>
      <c r="D394" s="16">
        <f t="shared" si="47"/>
        <v>0</v>
      </c>
      <c r="E394" s="16">
        <f t="shared" si="47"/>
        <v>0</v>
      </c>
      <c r="F394" s="16">
        <f t="shared" si="47"/>
        <v>0</v>
      </c>
      <c r="G394" s="16">
        <f t="shared" si="47"/>
        <v>0</v>
      </c>
      <c r="H394" s="16">
        <f t="shared" si="47"/>
        <v>0</v>
      </c>
      <c r="I394" s="16">
        <f t="shared" si="47"/>
        <v>0</v>
      </c>
      <c r="J394" s="16">
        <f t="shared" si="47"/>
        <v>0</v>
      </c>
      <c r="K394" s="16">
        <f t="shared" si="47"/>
        <v>0</v>
      </c>
      <c r="M394" s="22">
        <v>3444000</v>
      </c>
      <c r="N394" s="23">
        <v>3448000</v>
      </c>
      <c r="O394" s="25">
        <v>2330800</v>
      </c>
    </row>
    <row r="395" spans="2:15" ht="15" customHeight="1">
      <c r="B395" s="16">
        <f t="shared" si="43"/>
        <v>0</v>
      </c>
      <c r="C395" s="16">
        <f t="shared" si="47"/>
        <v>0</v>
      </c>
      <c r="D395" s="16">
        <f t="shared" si="47"/>
        <v>0</v>
      </c>
      <c r="E395" s="16">
        <f t="shared" si="47"/>
        <v>0</v>
      </c>
      <c r="F395" s="16">
        <f t="shared" si="47"/>
        <v>0</v>
      </c>
      <c r="G395" s="16">
        <f t="shared" si="47"/>
        <v>0</v>
      </c>
      <c r="H395" s="16">
        <f t="shared" si="47"/>
        <v>0</v>
      </c>
      <c r="I395" s="16">
        <f t="shared" si="47"/>
        <v>0</v>
      </c>
      <c r="J395" s="16">
        <f t="shared" si="47"/>
        <v>0</v>
      </c>
      <c r="K395" s="16">
        <f t="shared" si="47"/>
        <v>0</v>
      </c>
      <c r="M395" s="22">
        <v>3448000</v>
      </c>
      <c r="N395" s="23">
        <v>3452000</v>
      </c>
      <c r="O395" s="25">
        <v>2333600</v>
      </c>
    </row>
    <row r="396" spans="2:15" ht="15" customHeight="1">
      <c r="B396" s="16">
        <f t="shared" si="43"/>
        <v>0</v>
      </c>
      <c r="C396" s="16">
        <f t="shared" si="47"/>
        <v>0</v>
      </c>
      <c r="D396" s="16">
        <f t="shared" si="47"/>
        <v>0</v>
      </c>
      <c r="E396" s="16">
        <f t="shared" si="47"/>
        <v>0</v>
      </c>
      <c r="F396" s="16">
        <f t="shared" si="47"/>
        <v>0</v>
      </c>
      <c r="G396" s="16">
        <f t="shared" si="47"/>
        <v>0</v>
      </c>
      <c r="H396" s="16">
        <f t="shared" si="47"/>
        <v>0</v>
      </c>
      <c r="I396" s="16">
        <f t="shared" si="47"/>
        <v>0</v>
      </c>
      <c r="J396" s="16">
        <f t="shared" si="47"/>
        <v>0</v>
      </c>
      <c r="K396" s="16">
        <f t="shared" si="47"/>
        <v>0</v>
      </c>
      <c r="M396" s="22">
        <v>3452000</v>
      </c>
      <c r="N396" s="23">
        <v>3456000</v>
      </c>
      <c r="O396" s="25">
        <v>2336400</v>
      </c>
    </row>
    <row r="397" spans="2:15" ht="15" customHeight="1">
      <c r="B397" s="16">
        <f t="shared" si="43"/>
        <v>0</v>
      </c>
      <c r="C397" s="16">
        <f t="shared" si="47"/>
        <v>0</v>
      </c>
      <c r="D397" s="16">
        <f t="shared" si="47"/>
        <v>0</v>
      </c>
      <c r="E397" s="16">
        <f t="shared" si="47"/>
        <v>0</v>
      </c>
      <c r="F397" s="16">
        <f t="shared" si="47"/>
        <v>0</v>
      </c>
      <c r="G397" s="16">
        <f t="shared" si="47"/>
        <v>0</v>
      </c>
      <c r="H397" s="16">
        <f t="shared" si="47"/>
        <v>0</v>
      </c>
      <c r="I397" s="16">
        <f t="shared" si="47"/>
        <v>0</v>
      </c>
      <c r="J397" s="16">
        <f t="shared" si="47"/>
        <v>0</v>
      </c>
      <c r="K397" s="16">
        <f t="shared" si="47"/>
        <v>0</v>
      </c>
      <c r="M397" s="22">
        <v>3456000</v>
      </c>
      <c r="N397" s="23">
        <v>3460000</v>
      </c>
      <c r="O397" s="25">
        <v>2339200</v>
      </c>
    </row>
    <row r="398" spans="2:15" ht="15" customHeight="1">
      <c r="B398" s="16">
        <f t="shared" si="43"/>
        <v>0</v>
      </c>
      <c r="C398" s="16">
        <f t="shared" si="47"/>
        <v>0</v>
      </c>
      <c r="D398" s="16">
        <f t="shared" si="47"/>
        <v>0</v>
      </c>
      <c r="E398" s="16">
        <f t="shared" si="47"/>
        <v>0</v>
      </c>
      <c r="F398" s="16">
        <f t="shared" si="47"/>
        <v>0</v>
      </c>
      <c r="G398" s="16">
        <f t="shared" si="47"/>
        <v>0</v>
      </c>
      <c r="H398" s="16">
        <f t="shared" si="47"/>
        <v>0</v>
      </c>
      <c r="I398" s="16">
        <f t="shared" si="47"/>
        <v>0</v>
      </c>
      <c r="J398" s="16">
        <f t="shared" si="47"/>
        <v>0</v>
      </c>
      <c r="K398" s="16">
        <f t="shared" si="47"/>
        <v>0</v>
      </c>
      <c r="M398" s="22">
        <v>3460000</v>
      </c>
      <c r="N398" s="23">
        <v>3464000</v>
      </c>
      <c r="O398" s="25">
        <v>2342000</v>
      </c>
    </row>
    <row r="399" spans="2:15" ht="15" customHeight="1">
      <c r="B399" s="16">
        <f t="shared" si="43"/>
        <v>0</v>
      </c>
      <c r="C399" s="16">
        <f t="shared" si="47"/>
        <v>0</v>
      </c>
      <c r="D399" s="16">
        <f t="shared" si="47"/>
        <v>0</v>
      </c>
      <c r="E399" s="16">
        <f t="shared" si="47"/>
        <v>0</v>
      </c>
      <c r="F399" s="16">
        <f t="shared" si="47"/>
        <v>0</v>
      </c>
      <c r="G399" s="16">
        <f t="shared" si="47"/>
        <v>0</v>
      </c>
      <c r="H399" s="16">
        <f t="shared" si="47"/>
        <v>0</v>
      </c>
      <c r="I399" s="16">
        <f t="shared" si="47"/>
        <v>0</v>
      </c>
      <c r="J399" s="16">
        <f t="shared" si="47"/>
        <v>0</v>
      </c>
      <c r="K399" s="16">
        <f t="shared" si="47"/>
        <v>0</v>
      </c>
      <c r="M399" s="22">
        <v>3464000</v>
      </c>
      <c r="N399" s="23">
        <v>3468000</v>
      </c>
      <c r="O399" s="25">
        <v>2344800</v>
      </c>
    </row>
    <row r="400" spans="2:15" ht="15" customHeight="1">
      <c r="B400" s="16">
        <f t="shared" si="43"/>
        <v>0</v>
      </c>
      <c r="C400" s="16">
        <f t="shared" si="47"/>
        <v>0</v>
      </c>
      <c r="D400" s="16">
        <f t="shared" si="47"/>
        <v>0</v>
      </c>
      <c r="E400" s="16">
        <f t="shared" si="47"/>
        <v>0</v>
      </c>
      <c r="F400" s="16">
        <f t="shared" si="47"/>
        <v>0</v>
      </c>
      <c r="G400" s="16">
        <f t="shared" si="47"/>
        <v>0</v>
      </c>
      <c r="H400" s="16">
        <f t="shared" si="47"/>
        <v>0</v>
      </c>
      <c r="I400" s="16">
        <f t="shared" si="47"/>
        <v>0</v>
      </c>
      <c r="J400" s="16">
        <f t="shared" si="47"/>
        <v>0</v>
      </c>
      <c r="K400" s="16">
        <f t="shared" si="47"/>
        <v>0</v>
      </c>
      <c r="M400" s="22">
        <v>3468000</v>
      </c>
      <c r="N400" s="23">
        <v>3472000</v>
      </c>
      <c r="O400" s="25">
        <v>2347600</v>
      </c>
    </row>
    <row r="401" spans="2:15" ht="15" customHeight="1">
      <c r="B401" s="16">
        <f t="shared" si="43"/>
        <v>0</v>
      </c>
      <c r="C401" s="16">
        <f t="shared" si="47"/>
        <v>0</v>
      </c>
      <c r="D401" s="16">
        <f t="shared" si="47"/>
        <v>0</v>
      </c>
      <c r="E401" s="16">
        <f t="shared" si="47"/>
        <v>0</v>
      </c>
      <c r="F401" s="16">
        <f t="shared" si="47"/>
        <v>0</v>
      </c>
      <c r="G401" s="16">
        <f t="shared" si="47"/>
        <v>0</v>
      </c>
      <c r="H401" s="16">
        <f t="shared" si="47"/>
        <v>0</v>
      </c>
      <c r="I401" s="16">
        <f t="shared" si="47"/>
        <v>0</v>
      </c>
      <c r="J401" s="16">
        <f t="shared" si="47"/>
        <v>0</v>
      </c>
      <c r="K401" s="16">
        <f t="shared" si="47"/>
        <v>0</v>
      </c>
      <c r="M401" s="22">
        <v>3472000</v>
      </c>
      <c r="N401" s="23">
        <v>3476000</v>
      </c>
      <c r="O401" s="25">
        <v>2350400</v>
      </c>
    </row>
    <row r="402" spans="2:15" ht="15" customHeight="1">
      <c r="B402" s="16">
        <f t="shared" si="43"/>
        <v>0</v>
      </c>
      <c r="C402" s="16">
        <f t="shared" si="47"/>
        <v>0</v>
      </c>
      <c r="D402" s="16">
        <f t="shared" si="47"/>
        <v>0</v>
      </c>
      <c r="E402" s="16">
        <f t="shared" si="47"/>
        <v>0</v>
      </c>
      <c r="F402" s="16">
        <f t="shared" si="47"/>
        <v>0</v>
      </c>
      <c r="G402" s="16">
        <f t="shared" si="47"/>
        <v>0</v>
      </c>
      <c r="H402" s="16">
        <f t="shared" si="47"/>
        <v>0</v>
      </c>
      <c r="I402" s="16">
        <f t="shared" si="47"/>
        <v>0</v>
      </c>
      <c r="J402" s="16">
        <f t="shared" si="47"/>
        <v>0</v>
      </c>
      <c r="K402" s="16">
        <f t="shared" si="47"/>
        <v>0</v>
      </c>
      <c r="M402" s="22">
        <v>3476000</v>
      </c>
      <c r="N402" s="23">
        <v>3480000</v>
      </c>
      <c r="O402" s="25">
        <v>2353200</v>
      </c>
    </row>
    <row r="403" spans="2:15" ht="15" customHeight="1">
      <c r="B403" s="16">
        <f t="shared" si="43"/>
        <v>0</v>
      </c>
      <c r="C403" s="16">
        <f t="shared" si="47"/>
        <v>0</v>
      </c>
      <c r="D403" s="16">
        <f t="shared" si="47"/>
        <v>0</v>
      </c>
      <c r="E403" s="16">
        <f t="shared" si="47"/>
        <v>0</v>
      </c>
      <c r="F403" s="16">
        <f t="shared" si="47"/>
        <v>0</v>
      </c>
      <c r="G403" s="16">
        <f t="shared" si="47"/>
        <v>0</v>
      </c>
      <c r="H403" s="16">
        <f t="shared" si="47"/>
        <v>0</v>
      </c>
      <c r="I403" s="16">
        <f t="shared" si="47"/>
        <v>0</v>
      </c>
      <c r="J403" s="16">
        <f t="shared" si="47"/>
        <v>0</v>
      </c>
      <c r="K403" s="16">
        <f t="shared" si="47"/>
        <v>0</v>
      </c>
      <c r="M403" s="22">
        <v>3480000</v>
      </c>
      <c r="N403" s="23">
        <v>3484000</v>
      </c>
      <c r="O403" s="25">
        <v>2356000</v>
      </c>
    </row>
    <row r="404" spans="2:15" ht="15" customHeight="1">
      <c r="B404" s="16">
        <f t="shared" si="43"/>
        <v>0</v>
      </c>
      <c r="C404" s="16">
        <f t="shared" si="47"/>
        <v>0</v>
      </c>
      <c r="D404" s="16">
        <f t="shared" si="47"/>
        <v>0</v>
      </c>
      <c r="E404" s="16">
        <f t="shared" si="47"/>
        <v>0</v>
      </c>
      <c r="F404" s="16">
        <f t="shared" si="47"/>
        <v>0</v>
      </c>
      <c r="G404" s="16">
        <f t="shared" si="47"/>
        <v>0</v>
      </c>
      <c r="H404" s="16">
        <f t="shared" si="47"/>
        <v>0</v>
      </c>
      <c r="I404" s="16">
        <f t="shared" si="47"/>
        <v>0</v>
      </c>
      <c r="J404" s="16">
        <f t="shared" si="47"/>
        <v>0</v>
      </c>
      <c r="K404" s="16">
        <f t="shared" si="47"/>
        <v>0</v>
      </c>
      <c r="M404" s="22">
        <v>3484000</v>
      </c>
      <c r="N404" s="23">
        <v>3488000</v>
      </c>
      <c r="O404" s="25">
        <v>2358800</v>
      </c>
    </row>
    <row r="405" spans="2:15" ht="15" customHeight="1">
      <c r="B405" s="16">
        <f t="shared" si="43"/>
        <v>0</v>
      </c>
      <c r="C405" s="16">
        <f t="shared" si="47"/>
        <v>0</v>
      </c>
      <c r="D405" s="16">
        <f t="shared" si="47"/>
        <v>0</v>
      </c>
      <c r="E405" s="16">
        <f t="shared" si="47"/>
        <v>0</v>
      </c>
      <c r="F405" s="16">
        <f t="shared" si="47"/>
        <v>0</v>
      </c>
      <c r="G405" s="16">
        <f t="shared" si="47"/>
        <v>0</v>
      </c>
      <c r="H405" s="16">
        <f t="shared" si="47"/>
        <v>0</v>
      </c>
      <c r="I405" s="16">
        <f t="shared" si="47"/>
        <v>0</v>
      </c>
      <c r="J405" s="16">
        <f t="shared" si="47"/>
        <v>0</v>
      </c>
      <c r="K405" s="16">
        <f t="shared" si="47"/>
        <v>0</v>
      </c>
      <c r="M405" s="22">
        <v>3488000</v>
      </c>
      <c r="N405" s="23">
        <v>3492000</v>
      </c>
      <c r="O405" s="25">
        <v>2361600</v>
      </c>
    </row>
    <row r="406" spans="2:15" ht="15" customHeight="1">
      <c r="B406" s="16">
        <f t="shared" si="43"/>
        <v>0</v>
      </c>
      <c r="C406" s="16">
        <f t="shared" ref="C406:K415" si="48">IF(AND($M406&lt;=C$4,C$4&lt;$N406),$O406,0)</f>
        <v>0</v>
      </c>
      <c r="D406" s="16">
        <f t="shared" si="48"/>
        <v>0</v>
      </c>
      <c r="E406" s="16">
        <f t="shared" si="48"/>
        <v>0</v>
      </c>
      <c r="F406" s="16">
        <f t="shared" si="48"/>
        <v>0</v>
      </c>
      <c r="G406" s="16">
        <f t="shared" si="48"/>
        <v>0</v>
      </c>
      <c r="H406" s="16">
        <f t="shared" si="48"/>
        <v>0</v>
      </c>
      <c r="I406" s="16">
        <f t="shared" si="48"/>
        <v>0</v>
      </c>
      <c r="J406" s="16">
        <f t="shared" si="48"/>
        <v>0</v>
      </c>
      <c r="K406" s="16">
        <f t="shared" si="48"/>
        <v>0</v>
      </c>
      <c r="M406" s="22">
        <v>3492000</v>
      </c>
      <c r="N406" s="23">
        <v>3496000</v>
      </c>
      <c r="O406" s="25">
        <v>2364400</v>
      </c>
    </row>
    <row r="407" spans="2:15" ht="15" customHeight="1">
      <c r="B407" s="16">
        <f t="shared" si="43"/>
        <v>0</v>
      </c>
      <c r="C407" s="16">
        <f t="shared" si="48"/>
        <v>0</v>
      </c>
      <c r="D407" s="16">
        <f t="shared" si="48"/>
        <v>0</v>
      </c>
      <c r="E407" s="16">
        <f t="shared" si="48"/>
        <v>0</v>
      </c>
      <c r="F407" s="16">
        <f t="shared" si="48"/>
        <v>0</v>
      </c>
      <c r="G407" s="16">
        <f t="shared" si="48"/>
        <v>0</v>
      </c>
      <c r="H407" s="16">
        <f t="shared" si="48"/>
        <v>0</v>
      </c>
      <c r="I407" s="16">
        <f t="shared" si="48"/>
        <v>0</v>
      </c>
      <c r="J407" s="16">
        <f t="shared" si="48"/>
        <v>0</v>
      </c>
      <c r="K407" s="16">
        <f t="shared" si="48"/>
        <v>0</v>
      </c>
      <c r="M407" s="22">
        <v>3496000</v>
      </c>
      <c r="N407" s="23">
        <v>3500000</v>
      </c>
      <c r="O407" s="25">
        <v>2367200</v>
      </c>
    </row>
    <row r="408" spans="2:15" ht="15" customHeight="1">
      <c r="B408" s="16">
        <f t="shared" si="43"/>
        <v>0</v>
      </c>
      <c r="C408" s="16">
        <f t="shared" si="48"/>
        <v>0</v>
      </c>
      <c r="D408" s="16">
        <f t="shared" si="48"/>
        <v>0</v>
      </c>
      <c r="E408" s="16">
        <f t="shared" si="48"/>
        <v>0</v>
      </c>
      <c r="F408" s="16">
        <f t="shared" si="48"/>
        <v>0</v>
      </c>
      <c r="G408" s="16">
        <f t="shared" si="48"/>
        <v>0</v>
      </c>
      <c r="H408" s="16">
        <f t="shared" si="48"/>
        <v>0</v>
      </c>
      <c r="I408" s="16">
        <f t="shared" si="48"/>
        <v>0</v>
      </c>
      <c r="J408" s="16">
        <f t="shared" si="48"/>
        <v>0</v>
      </c>
      <c r="K408" s="16">
        <f t="shared" si="48"/>
        <v>0</v>
      </c>
      <c r="M408" s="22">
        <v>3500000</v>
      </c>
      <c r="N408" s="23">
        <v>3504000</v>
      </c>
      <c r="O408" s="25">
        <v>2370000</v>
      </c>
    </row>
    <row r="409" spans="2:15" ht="15" customHeight="1">
      <c r="B409" s="16">
        <f t="shared" si="43"/>
        <v>0</v>
      </c>
      <c r="C409" s="16">
        <f t="shared" si="48"/>
        <v>0</v>
      </c>
      <c r="D409" s="16">
        <f t="shared" si="48"/>
        <v>0</v>
      </c>
      <c r="E409" s="16">
        <f t="shared" si="48"/>
        <v>0</v>
      </c>
      <c r="F409" s="16">
        <f t="shared" si="48"/>
        <v>0</v>
      </c>
      <c r="G409" s="16">
        <f t="shared" si="48"/>
        <v>0</v>
      </c>
      <c r="H409" s="16">
        <f t="shared" si="48"/>
        <v>0</v>
      </c>
      <c r="I409" s="16">
        <f t="shared" si="48"/>
        <v>0</v>
      </c>
      <c r="J409" s="16">
        <f t="shared" si="48"/>
        <v>0</v>
      </c>
      <c r="K409" s="16">
        <f t="shared" si="48"/>
        <v>0</v>
      </c>
      <c r="M409" s="22">
        <v>3504000</v>
      </c>
      <c r="N409" s="23">
        <v>3508000</v>
      </c>
      <c r="O409" s="25">
        <v>2372800</v>
      </c>
    </row>
    <row r="410" spans="2:15" ht="15" customHeight="1">
      <c r="B410" s="16">
        <f t="shared" si="43"/>
        <v>0</v>
      </c>
      <c r="C410" s="16">
        <f t="shared" si="48"/>
        <v>0</v>
      </c>
      <c r="D410" s="16">
        <f t="shared" si="48"/>
        <v>0</v>
      </c>
      <c r="E410" s="16">
        <f t="shared" si="48"/>
        <v>0</v>
      </c>
      <c r="F410" s="16">
        <f t="shared" si="48"/>
        <v>0</v>
      </c>
      <c r="G410" s="16">
        <f t="shared" si="48"/>
        <v>0</v>
      </c>
      <c r="H410" s="16">
        <f t="shared" si="48"/>
        <v>0</v>
      </c>
      <c r="I410" s="16">
        <f t="shared" si="48"/>
        <v>0</v>
      </c>
      <c r="J410" s="16">
        <f t="shared" si="48"/>
        <v>0</v>
      </c>
      <c r="K410" s="16">
        <f t="shared" si="48"/>
        <v>0</v>
      </c>
      <c r="M410" s="22">
        <v>3508000</v>
      </c>
      <c r="N410" s="23">
        <v>3512000</v>
      </c>
      <c r="O410" s="25">
        <v>2375600</v>
      </c>
    </row>
    <row r="411" spans="2:15" ht="15" customHeight="1">
      <c r="B411" s="16">
        <f t="shared" si="43"/>
        <v>0</v>
      </c>
      <c r="C411" s="16">
        <f t="shared" si="48"/>
        <v>0</v>
      </c>
      <c r="D411" s="16">
        <f t="shared" si="48"/>
        <v>0</v>
      </c>
      <c r="E411" s="16">
        <f t="shared" si="48"/>
        <v>0</v>
      </c>
      <c r="F411" s="16">
        <f t="shared" si="48"/>
        <v>0</v>
      </c>
      <c r="G411" s="16">
        <f t="shared" si="48"/>
        <v>0</v>
      </c>
      <c r="H411" s="16">
        <f t="shared" si="48"/>
        <v>0</v>
      </c>
      <c r="I411" s="16">
        <f t="shared" si="48"/>
        <v>0</v>
      </c>
      <c r="J411" s="16">
        <f t="shared" si="48"/>
        <v>0</v>
      </c>
      <c r="K411" s="16">
        <f t="shared" si="48"/>
        <v>0</v>
      </c>
      <c r="M411" s="22">
        <v>3512000</v>
      </c>
      <c r="N411" s="23">
        <v>3516000</v>
      </c>
      <c r="O411" s="25">
        <v>2378400</v>
      </c>
    </row>
    <row r="412" spans="2:15" ht="15" customHeight="1">
      <c r="B412" s="16">
        <f t="shared" si="43"/>
        <v>0</v>
      </c>
      <c r="C412" s="16">
        <f t="shared" si="48"/>
        <v>0</v>
      </c>
      <c r="D412" s="16">
        <f t="shared" si="48"/>
        <v>0</v>
      </c>
      <c r="E412" s="16">
        <f t="shared" si="48"/>
        <v>0</v>
      </c>
      <c r="F412" s="16">
        <f t="shared" si="48"/>
        <v>0</v>
      </c>
      <c r="G412" s="16">
        <f t="shared" si="48"/>
        <v>0</v>
      </c>
      <c r="H412" s="16">
        <f t="shared" si="48"/>
        <v>0</v>
      </c>
      <c r="I412" s="16">
        <f t="shared" si="48"/>
        <v>0</v>
      </c>
      <c r="J412" s="16">
        <f t="shared" si="48"/>
        <v>0</v>
      </c>
      <c r="K412" s="16">
        <f t="shared" si="48"/>
        <v>0</v>
      </c>
      <c r="M412" s="22">
        <v>3516000</v>
      </c>
      <c r="N412" s="23">
        <v>3520000</v>
      </c>
      <c r="O412" s="25">
        <v>2381200</v>
      </c>
    </row>
    <row r="413" spans="2:15" ht="15" customHeight="1">
      <c r="B413" s="16">
        <f t="shared" si="43"/>
        <v>0</v>
      </c>
      <c r="C413" s="16">
        <f t="shared" si="48"/>
        <v>0</v>
      </c>
      <c r="D413" s="16">
        <f t="shared" si="48"/>
        <v>0</v>
      </c>
      <c r="E413" s="16">
        <f t="shared" si="48"/>
        <v>0</v>
      </c>
      <c r="F413" s="16">
        <f t="shared" si="48"/>
        <v>0</v>
      </c>
      <c r="G413" s="16">
        <f t="shared" si="48"/>
        <v>0</v>
      </c>
      <c r="H413" s="16">
        <f t="shared" si="48"/>
        <v>0</v>
      </c>
      <c r="I413" s="16">
        <f t="shared" si="48"/>
        <v>0</v>
      </c>
      <c r="J413" s="16">
        <f t="shared" si="48"/>
        <v>0</v>
      </c>
      <c r="K413" s="16">
        <f t="shared" si="48"/>
        <v>0</v>
      </c>
      <c r="M413" s="22">
        <v>3520000</v>
      </c>
      <c r="N413" s="23">
        <v>3524000</v>
      </c>
      <c r="O413" s="25">
        <v>2384000</v>
      </c>
    </row>
    <row r="414" spans="2:15" ht="15" customHeight="1">
      <c r="B414" s="16">
        <f t="shared" si="43"/>
        <v>0</v>
      </c>
      <c r="C414" s="16">
        <f t="shared" si="48"/>
        <v>0</v>
      </c>
      <c r="D414" s="16">
        <f t="shared" si="48"/>
        <v>0</v>
      </c>
      <c r="E414" s="16">
        <f t="shared" si="48"/>
        <v>0</v>
      </c>
      <c r="F414" s="16">
        <f t="shared" si="48"/>
        <v>0</v>
      </c>
      <c r="G414" s="16">
        <f t="shared" si="48"/>
        <v>0</v>
      </c>
      <c r="H414" s="16">
        <f t="shared" si="48"/>
        <v>0</v>
      </c>
      <c r="I414" s="16">
        <f t="shared" si="48"/>
        <v>0</v>
      </c>
      <c r="J414" s="16">
        <f t="shared" si="48"/>
        <v>0</v>
      </c>
      <c r="K414" s="16">
        <f t="shared" si="48"/>
        <v>0</v>
      </c>
      <c r="M414" s="22">
        <v>3524000</v>
      </c>
      <c r="N414" s="23">
        <v>3528000</v>
      </c>
      <c r="O414" s="25">
        <v>2386800</v>
      </c>
    </row>
    <row r="415" spans="2:15" ht="15" customHeight="1">
      <c r="B415" s="16">
        <f t="shared" si="43"/>
        <v>0</v>
      </c>
      <c r="C415" s="16">
        <f t="shared" si="48"/>
        <v>0</v>
      </c>
      <c r="D415" s="16">
        <f t="shared" si="48"/>
        <v>0</v>
      </c>
      <c r="E415" s="16">
        <f t="shared" si="48"/>
        <v>0</v>
      </c>
      <c r="F415" s="16">
        <f t="shared" si="48"/>
        <v>0</v>
      </c>
      <c r="G415" s="16">
        <f t="shared" si="48"/>
        <v>0</v>
      </c>
      <c r="H415" s="16">
        <f t="shared" si="48"/>
        <v>0</v>
      </c>
      <c r="I415" s="16">
        <f t="shared" si="48"/>
        <v>0</v>
      </c>
      <c r="J415" s="16">
        <f t="shared" si="48"/>
        <v>0</v>
      </c>
      <c r="K415" s="16">
        <f t="shared" si="48"/>
        <v>0</v>
      </c>
      <c r="M415" s="22">
        <v>3528000</v>
      </c>
      <c r="N415" s="23">
        <v>3532000</v>
      </c>
      <c r="O415" s="25">
        <v>2389600</v>
      </c>
    </row>
    <row r="416" spans="2:15" ht="15" customHeight="1">
      <c r="B416" s="16">
        <f t="shared" si="43"/>
        <v>0</v>
      </c>
      <c r="C416" s="16">
        <f t="shared" ref="C416:K425" si="49">IF(AND($M416&lt;=C$4,C$4&lt;$N416),$O416,0)</f>
        <v>0</v>
      </c>
      <c r="D416" s="16">
        <f t="shared" si="49"/>
        <v>0</v>
      </c>
      <c r="E416" s="16">
        <f t="shared" si="49"/>
        <v>0</v>
      </c>
      <c r="F416" s="16">
        <f t="shared" si="49"/>
        <v>0</v>
      </c>
      <c r="G416" s="16">
        <f t="shared" si="49"/>
        <v>0</v>
      </c>
      <c r="H416" s="16">
        <f t="shared" si="49"/>
        <v>0</v>
      </c>
      <c r="I416" s="16">
        <f t="shared" si="49"/>
        <v>0</v>
      </c>
      <c r="J416" s="16">
        <f t="shared" si="49"/>
        <v>0</v>
      </c>
      <c r="K416" s="16">
        <f t="shared" si="49"/>
        <v>0</v>
      </c>
      <c r="M416" s="22">
        <v>3532000</v>
      </c>
      <c r="N416" s="23">
        <v>3536000</v>
      </c>
      <c r="O416" s="25">
        <v>2392400</v>
      </c>
    </row>
    <row r="417" spans="2:15" ht="15" customHeight="1">
      <c r="B417" s="16">
        <f t="shared" si="43"/>
        <v>0</v>
      </c>
      <c r="C417" s="16">
        <f t="shared" si="49"/>
        <v>0</v>
      </c>
      <c r="D417" s="16">
        <f t="shared" si="49"/>
        <v>0</v>
      </c>
      <c r="E417" s="16">
        <f t="shared" si="49"/>
        <v>0</v>
      </c>
      <c r="F417" s="16">
        <f t="shared" si="49"/>
        <v>0</v>
      </c>
      <c r="G417" s="16">
        <f t="shared" si="49"/>
        <v>0</v>
      </c>
      <c r="H417" s="16">
        <f t="shared" si="49"/>
        <v>0</v>
      </c>
      <c r="I417" s="16">
        <f t="shared" si="49"/>
        <v>0</v>
      </c>
      <c r="J417" s="16">
        <f t="shared" si="49"/>
        <v>0</v>
      </c>
      <c r="K417" s="16">
        <f t="shared" si="49"/>
        <v>0</v>
      </c>
      <c r="M417" s="22">
        <v>3536000</v>
      </c>
      <c r="N417" s="23">
        <v>3540000</v>
      </c>
      <c r="O417" s="25">
        <v>2395200</v>
      </c>
    </row>
    <row r="418" spans="2:15" ht="15" customHeight="1">
      <c r="B418" s="16">
        <f t="shared" si="43"/>
        <v>0</v>
      </c>
      <c r="C418" s="16">
        <f t="shared" si="49"/>
        <v>0</v>
      </c>
      <c r="D418" s="16">
        <f t="shared" si="49"/>
        <v>0</v>
      </c>
      <c r="E418" s="16">
        <f t="shared" si="49"/>
        <v>0</v>
      </c>
      <c r="F418" s="16">
        <f t="shared" si="49"/>
        <v>0</v>
      </c>
      <c r="G418" s="16">
        <f t="shared" si="49"/>
        <v>0</v>
      </c>
      <c r="H418" s="16">
        <f t="shared" si="49"/>
        <v>0</v>
      </c>
      <c r="I418" s="16">
        <f t="shared" si="49"/>
        <v>0</v>
      </c>
      <c r="J418" s="16">
        <f t="shared" si="49"/>
        <v>0</v>
      </c>
      <c r="K418" s="16">
        <f t="shared" si="49"/>
        <v>0</v>
      </c>
      <c r="M418" s="22">
        <v>3540000</v>
      </c>
      <c r="N418" s="23">
        <v>3544000</v>
      </c>
      <c r="O418" s="25">
        <v>2398000</v>
      </c>
    </row>
    <row r="419" spans="2:15" ht="15" customHeight="1">
      <c r="B419" s="16">
        <f t="shared" si="43"/>
        <v>0</v>
      </c>
      <c r="C419" s="16">
        <f t="shared" si="49"/>
        <v>0</v>
      </c>
      <c r="D419" s="16">
        <f t="shared" si="49"/>
        <v>0</v>
      </c>
      <c r="E419" s="16">
        <f t="shared" si="49"/>
        <v>0</v>
      </c>
      <c r="F419" s="16">
        <f t="shared" si="49"/>
        <v>0</v>
      </c>
      <c r="G419" s="16">
        <f t="shared" si="49"/>
        <v>0</v>
      </c>
      <c r="H419" s="16">
        <f t="shared" si="49"/>
        <v>0</v>
      </c>
      <c r="I419" s="16">
        <f t="shared" si="49"/>
        <v>0</v>
      </c>
      <c r="J419" s="16">
        <f t="shared" si="49"/>
        <v>0</v>
      </c>
      <c r="K419" s="16">
        <f t="shared" si="49"/>
        <v>0</v>
      </c>
      <c r="M419" s="22">
        <v>3544000</v>
      </c>
      <c r="N419" s="23">
        <v>3548000</v>
      </c>
      <c r="O419" s="25">
        <v>2400800</v>
      </c>
    </row>
    <row r="420" spans="2:15" ht="15" customHeight="1">
      <c r="B420" s="16">
        <f t="shared" si="43"/>
        <v>0</v>
      </c>
      <c r="C420" s="16">
        <f t="shared" si="49"/>
        <v>0</v>
      </c>
      <c r="D420" s="16">
        <f t="shared" si="49"/>
        <v>0</v>
      </c>
      <c r="E420" s="16">
        <f t="shared" si="49"/>
        <v>0</v>
      </c>
      <c r="F420" s="16">
        <f t="shared" si="49"/>
        <v>0</v>
      </c>
      <c r="G420" s="16">
        <f t="shared" si="49"/>
        <v>0</v>
      </c>
      <c r="H420" s="16">
        <f t="shared" si="49"/>
        <v>0</v>
      </c>
      <c r="I420" s="16">
        <f t="shared" si="49"/>
        <v>0</v>
      </c>
      <c r="J420" s="16">
        <f t="shared" si="49"/>
        <v>0</v>
      </c>
      <c r="K420" s="16">
        <f t="shared" si="49"/>
        <v>0</v>
      </c>
      <c r="M420" s="22">
        <v>3548000</v>
      </c>
      <c r="N420" s="23">
        <v>3552000</v>
      </c>
      <c r="O420" s="25">
        <v>2403600</v>
      </c>
    </row>
    <row r="421" spans="2:15" ht="15" customHeight="1">
      <c r="B421" s="16">
        <f t="shared" ref="B421:B484" si="50">IF(AND($M421&lt;=B$4,B$4&lt;$N421),$O421,0)</f>
        <v>0</v>
      </c>
      <c r="C421" s="16">
        <f t="shared" si="49"/>
        <v>0</v>
      </c>
      <c r="D421" s="16">
        <f t="shared" si="49"/>
        <v>0</v>
      </c>
      <c r="E421" s="16">
        <f t="shared" si="49"/>
        <v>0</v>
      </c>
      <c r="F421" s="16">
        <f t="shared" si="49"/>
        <v>0</v>
      </c>
      <c r="G421" s="16">
        <f t="shared" si="49"/>
        <v>0</v>
      </c>
      <c r="H421" s="16">
        <f t="shared" si="49"/>
        <v>0</v>
      </c>
      <c r="I421" s="16">
        <f t="shared" si="49"/>
        <v>0</v>
      </c>
      <c r="J421" s="16">
        <f t="shared" si="49"/>
        <v>0</v>
      </c>
      <c r="K421" s="16">
        <f t="shared" si="49"/>
        <v>0</v>
      </c>
      <c r="M421" s="22">
        <v>3552000</v>
      </c>
      <c r="N421" s="23">
        <v>3556000</v>
      </c>
      <c r="O421" s="25">
        <v>2406400</v>
      </c>
    </row>
    <row r="422" spans="2:15" ht="15" customHeight="1">
      <c r="B422" s="16">
        <f t="shared" si="50"/>
        <v>0</v>
      </c>
      <c r="C422" s="16">
        <f t="shared" si="49"/>
        <v>0</v>
      </c>
      <c r="D422" s="16">
        <f t="shared" si="49"/>
        <v>0</v>
      </c>
      <c r="E422" s="16">
        <f t="shared" si="49"/>
        <v>0</v>
      </c>
      <c r="F422" s="16">
        <f t="shared" si="49"/>
        <v>0</v>
      </c>
      <c r="G422" s="16">
        <f t="shared" si="49"/>
        <v>0</v>
      </c>
      <c r="H422" s="16">
        <f t="shared" si="49"/>
        <v>0</v>
      </c>
      <c r="I422" s="16">
        <f t="shared" si="49"/>
        <v>0</v>
      </c>
      <c r="J422" s="16">
        <f t="shared" si="49"/>
        <v>0</v>
      </c>
      <c r="K422" s="16">
        <f t="shared" si="49"/>
        <v>0</v>
      </c>
      <c r="M422" s="22">
        <v>3556000</v>
      </c>
      <c r="N422" s="23">
        <v>3560000</v>
      </c>
      <c r="O422" s="25">
        <v>2409200</v>
      </c>
    </row>
    <row r="423" spans="2:15" ht="15" customHeight="1">
      <c r="B423" s="16">
        <f t="shared" si="50"/>
        <v>0</v>
      </c>
      <c r="C423" s="16">
        <f t="shared" si="49"/>
        <v>0</v>
      </c>
      <c r="D423" s="16">
        <f t="shared" si="49"/>
        <v>0</v>
      </c>
      <c r="E423" s="16">
        <f t="shared" si="49"/>
        <v>0</v>
      </c>
      <c r="F423" s="16">
        <f t="shared" si="49"/>
        <v>0</v>
      </c>
      <c r="G423" s="16">
        <f t="shared" si="49"/>
        <v>0</v>
      </c>
      <c r="H423" s="16">
        <f t="shared" si="49"/>
        <v>0</v>
      </c>
      <c r="I423" s="16">
        <f t="shared" si="49"/>
        <v>0</v>
      </c>
      <c r="J423" s="16">
        <f t="shared" si="49"/>
        <v>0</v>
      </c>
      <c r="K423" s="16">
        <f t="shared" si="49"/>
        <v>0</v>
      </c>
      <c r="M423" s="22">
        <v>3560000</v>
      </c>
      <c r="N423" s="23">
        <v>3564000</v>
      </c>
      <c r="O423" s="25">
        <v>2412000</v>
      </c>
    </row>
    <row r="424" spans="2:15" ht="15" customHeight="1">
      <c r="B424" s="16">
        <f t="shared" si="50"/>
        <v>0</v>
      </c>
      <c r="C424" s="16">
        <f t="shared" si="49"/>
        <v>0</v>
      </c>
      <c r="D424" s="16">
        <f t="shared" si="49"/>
        <v>0</v>
      </c>
      <c r="E424" s="16">
        <f t="shared" si="49"/>
        <v>0</v>
      </c>
      <c r="F424" s="16">
        <f t="shared" si="49"/>
        <v>0</v>
      </c>
      <c r="G424" s="16">
        <f t="shared" si="49"/>
        <v>0</v>
      </c>
      <c r="H424" s="16">
        <f t="shared" si="49"/>
        <v>0</v>
      </c>
      <c r="I424" s="16">
        <f t="shared" si="49"/>
        <v>0</v>
      </c>
      <c r="J424" s="16">
        <f t="shared" si="49"/>
        <v>0</v>
      </c>
      <c r="K424" s="16">
        <f t="shared" si="49"/>
        <v>0</v>
      </c>
      <c r="M424" s="22">
        <v>3564000</v>
      </c>
      <c r="N424" s="23">
        <v>3568000</v>
      </c>
      <c r="O424" s="25">
        <v>2414800</v>
      </c>
    </row>
    <row r="425" spans="2:15" ht="15" customHeight="1">
      <c r="B425" s="16">
        <f t="shared" si="50"/>
        <v>0</v>
      </c>
      <c r="C425" s="16">
        <f t="shared" si="49"/>
        <v>0</v>
      </c>
      <c r="D425" s="16">
        <f t="shared" si="49"/>
        <v>0</v>
      </c>
      <c r="E425" s="16">
        <f t="shared" si="49"/>
        <v>0</v>
      </c>
      <c r="F425" s="16">
        <f t="shared" si="49"/>
        <v>0</v>
      </c>
      <c r="G425" s="16">
        <f t="shared" si="49"/>
        <v>0</v>
      </c>
      <c r="H425" s="16">
        <f t="shared" si="49"/>
        <v>0</v>
      </c>
      <c r="I425" s="16">
        <f t="shared" si="49"/>
        <v>0</v>
      </c>
      <c r="J425" s="16">
        <f t="shared" si="49"/>
        <v>0</v>
      </c>
      <c r="K425" s="16">
        <f t="shared" si="49"/>
        <v>0</v>
      </c>
      <c r="M425" s="22">
        <v>3568000</v>
      </c>
      <c r="N425" s="23">
        <v>3572000</v>
      </c>
      <c r="O425" s="25">
        <v>2417600</v>
      </c>
    </row>
    <row r="426" spans="2:15" ht="15" customHeight="1">
      <c r="B426" s="16">
        <f t="shared" si="50"/>
        <v>0</v>
      </c>
      <c r="C426" s="16">
        <f t="shared" ref="C426:K431" si="51">IF(AND($M426&lt;=C$4,C$4&lt;$N426),$O426,0)</f>
        <v>0</v>
      </c>
      <c r="D426" s="16">
        <f t="shared" si="51"/>
        <v>0</v>
      </c>
      <c r="E426" s="16">
        <f t="shared" si="51"/>
        <v>0</v>
      </c>
      <c r="F426" s="16">
        <f t="shared" si="51"/>
        <v>0</v>
      </c>
      <c r="G426" s="16">
        <f t="shared" si="51"/>
        <v>0</v>
      </c>
      <c r="H426" s="16">
        <f t="shared" si="51"/>
        <v>0</v>
      </c>
      <c r="I426" s="16">
        <f t="shared" si="51"/>
        <v>0</v>
      </c>
      <c r="J426" s="16">
        <f t="shared" si="51"/>
        <v>0</v>
      </c>
      <c r="K426" s="16">
        <f t="shared" si="51"/>
        <v>0</v>
      </c>
      <c r="M426" s="22">
        <v>3572000</v>
      </c>
      <c r="N426" s="23">
        <v>3576000</v>
      </c>
      <c r="O426" s="25">
        <v>2420400</v>
      </c>
    </row>
    <row r="427" spans="2:15" ht="15" customHeight="1">
      <c r="B427" s="16">
        <f t="shared" si="50"/>
        <v>0</v>
      </c>
      <c r="C427" s="16">
        <f t="shared" si="51"/>
        <v>0</v>
      </c>
      <c r="D427" s="16">
        <f t="shared" si="51"/>
        <v>0</v>
      </c>
      <c r="E427" s="16">
        <f t="shared" si="51"/>
        <v>0</v>
      </c>
      <c r="F427" s="16">
        <f t="shared" si="51"/>
        <v>0</v>
      </c>
      <c r="G427" s="16">
        <f t="shared" si="51"/>
        <v>0</v>
      </c>
      <c r="H427" s="16">
        <f t="shared" si="51"/>
        <v>0</v>
      </c>
      <c r="I427" s="16">
        <f t="shared" si="51"/>
        <v>0</v>
      </c>
      <c r="J427" s="16">
        <f t="shared" si="51"/>
        <v>0</v>
      </c>
      <c r="K427" s="16">
        <f t="shared" si="51"/>
        <v>0</v>
      </c>
      <c r="M427" s="22">
        <v>3576000</v>
      </c>
      <c r="N427" s="23">
        <v>3580000</v>
      </c>
      <c r="O427" s="25">
        <v>2423200</v>
      </c>
    </row>
    <row r="428" spans="2:15" ht="15" customHeight="1">
      <c r="B428" s="16">
        <f t="shared" si="50"/>
        <v>0</v>
      </c>
      <c r="C428" s="16">
        <f t="shared" si="51"/>
        <v>0</v>
      </c>
      <c r="D428" s="16">
        <f t="shared" si="51"/>
        <v>0</v>
      </c>
      <c r="E428" s="16">
        <f t="shared" si="51"/>
        <v>0</v>
      </c>
      <c r="F428" s="16">
        <f t="shared" si="51"/>
        <v>0</v>
      </c>
      <c r="G428" s="16">
        <f t="shared" si="51"/>
        <v>0</v>
      </c>
      <c r="H428" s="16">
        <f t="shared" si="51"/>
        <v>0</v>
      </c>
      <c r="I428" s="16">
        <f t="shared" si="51"/>
        <v>0</v>
      </c>
      <c r="J428" s="16">
        <f t="shared" si="51"/>
        <v>0</v>
      </c>
      <c r="K428" s="16">
        <f t="shared" si="51"/>
        <v>0</v>
      </c>
      <c r="M428" s="22">
        <v>3580000</v>
      </c>
      <c r="N428" s="23">
        <v>3584000</v>
      </c>
      <c r="O428" s="25">
        <v>2426000</v>
      </c>
    </row>
    <row r="429" spans="2:15" ht="15" customHeight="1">
      <c r="B429" s="16">
        <f t="shared" si="50"/>
        <v>0</v>
      </c>
      <c r="C429" s="16">
        <f t="shared" si="51"/>
        <v>0</v>
      </c>
      <c r="D429" s="16">
        <f t="shared" si="51"/>
        <v>0</v>
      </c>
      <c r="E429" s="16">
        <f t="shared" si="51"/>
        <v>0</v>
      </c>
      <c r="F429" s="16">
        <f t="shared" si="51"/>
        <v>0</v>
      </c>
      <c r="G429" s="16">
        <f t="shared" si="51"/>
        <v>0</v>
      </c>
      <c r="H429" s="16">
        <f t="shared" si="51"/>
        <v>0</v>
      </c>
      <c r="I429" s="16">
        <f t="shared" si="51"/>
        <v>0</v>
      </c>
      <c r="J429" s="16">
        <f t="shared" si="51"/>
        <v>0</v>
      </c>
      <c r="K429" s="16">
        <f t="shared" si="51"/>
        <v>0</v>
      </c>
      <c r="M429" s="22">
        <v>3584000</v>
      </c>
      <c r="N429" s="23">
        <v>3588000</v>
      </c>
      <c r="O429" s="25">
        <v>2428800</v>
      </c>
    </row>
    <row r="430" spans="2:15" ht="15" customHeight="1">
      <c r="B430" s="16">
        <f t="shared" si="50"/>
        <v>0</v>
      </c>
      <c r="C430" s="16">
        <f t="shared" si="51"/>
        <v>0</v>
      </c>
      <c r="D430" s="16">
        <f t="shared" si="51"/>
        <v>0</v>
      </c>
      <c r="E430" s="16">
        <f t="shared" si="51"/>
        <v>0</v>
      </c>
      <c r="F430" s="16">
        <f t="shared" si="51"/>
        <v>0</v>
      </c>
      <c r="G430" s="16">
        <f t="shared" si="51"/>
        <v>0</v>
      </c>
      <c r="H430" s="16">
        <f t="shared" si="51"/>
        <v>0</v>
      </c>
      <c r="I430" s="16">
        <f t="shared" si="51"/>
        <v>0</v>
      </c>
      <c r="J430" s="16">
        <f t="shared" si="51"/>
        <v>0</v>
      </c>
      <c r="K430" s="16">
        <f t="shared" si="51"/>
        <v>0</v>
      </c>
      <c r="M430" s="22">
        <v>3588000</v>
      </c>
      <c r="N430" s="23">
        <v>3592000</v>
      </c>
      <c r="O430" s="25">
        <v>2431600</v>
      </c>
    </row>
    <row r="431" spans="2:15" ht="15" customHeight="1">
      <c r="B431" s="16">
        <f t="shared" si="50"/>
        <v>0</v>
      </c>
      <c r="C431" s="16">
        <f t="shared" si="51"/>
        <v>0</v>
      </c>
      <c r="D431" s="16">
        <f t="shared" si="51"/>
        <v>0</v>
      </c>
      <c r="E431" s="16">
        <f t="shared" si="51"/>
        <v>0</v>
      </c>
      <c r="F431" s="16">
        <f t="shared" si="51"/>
        <v>0</v>
      </c>
      <c r="G431" s="16">
        <f t="shared" si="51"/>
        <v>0</v>
      </c>
      <c r="H431" s="16">
        <f t="shared" si="51"/>
        <v>0</v>
      </c>
      <c r="I431" s="16">
        <f t="shared" si="51"/>
        <v>0</v>
      </c>
      <c r="J431" s="16">
        <f t="shared" si="51"/>
        <v>0</v>
      </c>
      <c r="K431" s="16">
        <f t="shared" si="51"/>
        <v>0</v>
      </c>
      <c r="M431" s="22">
        <v>3592000</v>
      </c>
      <c r="N431" s="23">
        <v>3596000</v>
      </c>
      <c r="O431" s="25">
        <v>2434400</v>
      </c>
    </row>
    <row r="432" spans="2:15" ht="15" customHeight="1">
      <c r="B432" s="16">
        <f t="shared" si="50"/>
        <v>0</v>
      </c>
      <c r="C432" s="16">
        <f t="shared" ref="C432:J432" si="52">IF(AND($M432&lt;=C$4,C$4&lt;$N432),$O432,0)</f>
        <v>0</v>
      </c>
      <c r="D432" s="16">
        <f t="shared" si="52"/>
        <v>0</v>
      </c>
      <c r="E432" s="16">
        <f t="shared" si="52"/>
        <v>0</v>
      </c>
      <c r="F432" s="16">
        <f t="shared" si="52"/>
        <v>0</v>
      </c>
      <c r="G432" s="16">
        <f t="shared" si="52"/>
        <v>0</v>
      </c>
      <c r="H432" s="16">
        <f t="shared" si="52"/>
        <v>0</v>
      </c>
      <c r="I432" s="16">
        <f t="shared" si="52"/>
        <v>0</v>
      </c>
      <c r="J432" s="16">
        <f t="shared" si="52"/>
        <v>0</v>
      </c>
      <c r="K432" s="16">
        <f t="shared" ref="C432:K447" si="53">IF(AND($M432&lt;=K$4,K$4&lt;$N432),$O432,0)</f>
        <v>0</v>
      </c>
      <c r="M432" s="22">
        <v>3596000</v>
      </c>
      <c r="N432" s="23">
        <v>3600000</v>
      </c>
      <c r="O432" s="25">
        <v>2437200</v>
      </c>
    </row>
    <row r="433" spans="2:15" ht="15" customHeight="1">
      <c r="B433" s="16">
        <f t="shared" si="50"/>
        <v>0</v>
      </c>
      <c r="C433" s="16">
        <f t="shared" si="53"/>
        <v>0</v>
      </c>
      <c r="D433" s="16">
        <f t="shared" si="53"/>
        <v>0</v>
      </c>
      <c r="E433" s="16">
        <f t="shared" si="53"/>
        <v>0</v>
      </c>
      <c r="F433" s="16">
        <f t="shared" si="53"/>
        <v>0</v>
      </c>
      <c r="G433" s="16">
        <f t="shared" si="53"/>
        <v>0</v>
      </c>
      <c r="H433" s="16">
        <f t="shared" si="53"/>
        <v>0</v>
      </c>
      <c r="I433" s="16">
        <f t="shared" si="53"/>
        <v>0</v>
      </c>
      <c r="J433" s="16">
        <f t="shared" si="53"/>
        <v>0</v>
      </c>
      <c r="K433" s="16">
        <f t="shared" si="53"/>
        <v>0</v>
      </c>
      <c r="M433" s="22">
        <v>3600000</v>
      </c>
      <c r="N433" s="23">
        <v>3604000</v>
      </c>
      <c r="O433" s="25">
        <v>2440000</v>
      </c>
    </row>
    <row r="434" spans="2:15" ht="15" customHeight="1">
      <c r="B434" s="16">
        <f t="shared" si="50"/>
        <v>0</v>
      </c>
      <c r="C434" s="16">
        <f t="shared" si="53"/>
        <v>0</v>
      </c>
      <c r="D434" s="16">
        <f t="shared" si="53"/>
        <v>0</v>
      </c>
      <c r="E434" s="16">
        <f t="shared" si="53"/>
        <v>0</v>
      </c>
      <c r="F434" s="16">
        <f t="shared" si="53"/>
        <v>0</v>
      </c>
      <c r="G434" s="16">
        <f t="shared" si="53"/>
        <v>0</v>
      </c>
      <c r="H434" s="16">
        <f t="shared" si="53"/>
        <v>0</v>
      </c>
      <c r="I434" s="16">
        <f t="shared" si="53"/>
        <v>0</v>
      </c>
      <c r="J434" s="16">
        <f t="shared" si="53"/>
        <v>0</v>
      </c>
      <c r="K434" s="16">
        <f t="shared" si="53"/>
        <v>0</v>
      </c>
      <c r="M434" s="22">
        <v>3604000</v>
      </c>
      <c r="N434" s="23">
        <v>3608000</v>
      </c>
      <c r="O434" s="25">
        <v>2443200</v>
      </c>
    </row>
    <row r="435" spans="2:15" ht="15" customHeight="1">
      <c r="B435" s="16">
        <f t="shared" si="50"/>
        <v>0</v>
      </c>
      <c r="C435" s="16">
        <f t="shared" si="53"/>
        <v>0</v>
      </c>
      <c r="D435" s="16">
        <f t="shared" si="53"/>
        <v>0</v>
      </c>
      <c r="E435" s="16">
        <f t="shared" si="53"/>
        <v>0</v>
      </c>
      <c r="F435" s="16">
        <f t="shared" si="53"/>
        <v>0</v>
      </c>
      <c r="G435" s="16">
        <f t="shared" si="53"/>
        <v>0</v>
      </c>
      <c r="H435" s="16">
        <f t="shared" si="53"/>
        <v>0</v>
      </c>
      <c r="I435" s="16">
        <f t="shared" si="53"/>
        <v>0</v>
      </c>
      <c r="J435" s="16">
        <f t="shared" si="53"/>
        <v>0</v>
      </c>
      <c r="K435" s="16">
        <f t="shared" si="53"/>
        <v>0</v>
      </c>
      <c r="M435" s="22">
        <v>3608000</v>
      </c>
      <c r="N435" s="23">
        <v>3612000</v>
      </c>
      <c r="O435" s="25">
        <v>2446400</v>
      </c>
    </row>
    <row r="436" spans="2:15" ht="15" customHeight="1">
      <c r="B436" s="16">
        <f t="shared" si="50"/>
        <v>0</v>
      </c>
      <c r="C436" s="16">
        <f t="shared" si="53"/>
        <v>0</v>
      </c>
      <c r="D436" s="16">
        <f t="shared" si="53"/>
        <v>0</v>
      </c>
      <c r="E436" s="16">
        <f t="shared" si="53"/>
        <v>0</v>
      </c>
      <c r="F436" s="16">
        <f t="shared" si="53"/>
        <v>0</v>
      </c>
      <c r="G436" s="16">
        <f t="shared" si="53"/>
        <v>0</v>
      </c>
      <c r="H436" s="16">
        <f t="shared" si="53"/>
        <v>0</v>
      </c>
      <c r="I436" s="16">
        <f t="shared" si="53"/>
        <v>0</v>
      </c>
      <c r="J436" s="16">
        <f t="shared" si="53"/>
        <v>0</v>
      </c>
      <c r="K436" s="16">
        <f t="shared" si="53"/>
        <v>0</v>
      </c>
      <c r="M436" s="22">
        <v>3612000</v>
      </c>
      <c r="N436" s="23">
        <v>3616000</v>
      </c>
      <c r="O436" s="25">
        <v>2449600</v>
      </c>
    </row>
    <row r="437" spans="2:15" ht="15" customHeight="1">
      <c r="B437" s="16">
        <f t="shared" si="50"/>
        <v>0</v>
      </c>
      <c r="C437" s="16">
        <f t="shared" si="53"/>
        <v>0</v>
      </c>
      <c r="D437" s="16">
        <f t="shared" si="53"/>
        <v>0</v>
      </c>
      <c r="E437" s="16">
        <f t="shared" si="53"/>
        <v>0</v>
      </c>
      <c r="F437" s="16">
        <f t="shared" si="53"/>
        <v>0</v>
      </c>
      <c r="G437" s="16">
        <f t="shared" si="53"/>
        <v>0</v>
      </c>
      <c r="H437" s="16">
        <f t="shared" si="53"/>
        <v>0</v>
      </c>
      <c r="I437" s="16">
        <f t="shared" si="53"/>
        <v>0</v>
      </c>
      <c r="J437" s="16">
        <f t="shared" si="53"/>
        <v>0</v>
      </c>
      <c r="K437" s="16">
        <f t="shared" si="53"/>
        <v>0</v>
      </c>
      <c r="M437" s="22">
        <v>3616000</v>
      </c>
      <c r="N437" s="23">
        <v>3620000</v>
      </c>
      <c r="O437" s="25">
        <v>2452800</v>
      </c>
    </row>
    <row r="438" spans="2:15" ht="15" customHeight="1">
      <c r="B438" s="16">
        <f t="shared" si="50"/>
        <v>0</v>
      </c>
      <c r="C438" s="16">
        <f t="shared" si="53"/>
        <v>0</v>
      </c>
      <c r="D438" s="16">
        <f t="shared" si="53"/>
        <v>0</v>
      </c>
      <c r="E438" s="16">
        <f t="shared" si="53"/>
        <v>0</v>
      </c>
      <c r="F438" s="16">
        <f t="shared" si="53"/>
        <v>0</v>
      </c>
      <c r="G438" s="16">
        <f t="shared" si="53"/>
        <v>0</v>
      </c>
      <c r="H438" s="16">
        <f t="shared" si="53"/>
        <v>0</v>
      </c>
      <c r="I438" s="16">
        <f t="shared" si="53"/>
        <v>0</v>
      </c>
      <c r="J438" s="16">
        <f t="shared" si="53"/>
        <v>0</v>
      </c>
      <c r="K438" s="16">
        <f t="shared" si="53"/>
        <v>0</v>
      </c>
      <c r="M438" s="22">
        <v>3620000</v>
      </c>
      <c r="N438" s="23">
        <v>3624000</v>
      </c>
      <c r="O438" s="25">
        <v>2456000</v>
      </c>
    </row>
    <row r="439" spans="2:15" ht="15" customHeight="1">
      <c r="B439" s="16">
        <f t="shared" si="50"/>
        <v>0</v>
      </c>
      <c r="C439" s="16">
        <f t="shared" si="53"/>
        <v>0</v>
      </c>
      <c r="D439" s="16">
        <f t="shared" si="53"/>
        <v>0</v>
      </c>
      <c r="E439" s="16">
        <f t="shared" si="53"/>
        <v>0</v>
      </c>
      <c r="F439" s="16">
        <f t="shared" si="53"/>
        <v>0</v>
      </c>
      <c r="G439" s="16">
        <f t="shared" si="53"/>
        <v>0</v>
      </c>
      <c r="H439" s="16">
        <f t="shared" si="53"/>
        <v>0</v>
      </c>
      <c r="I439" s="16">
        <f t="shared" si="53"/>
        <v>0</v>
      </c>
      <c r="J439" s="16">
        <f t="shared" si="53"/>
        <v>0</v>
      </c>
      <c r="K439" s="16">
        <f t="shared" si="53"/>
        <v>0</v>
      </c>
      <c r="M439" s="22">
        <v>3624000</v>
      </c>
      <c r="N439" s="23">
        <v>3628000</v>
      </c>
      <c r="O439" s="25">
        <v>2459200</v>
      </c>
    </row>
    <row r="440" spans="2:15" ht="15" customHeight="1">
      <c r="B440" s="16">
        <f t="shared" si="50"/>
        <v>0</v>
      </c>
      <c r="C440" s="16">
        <f t="shared" si="53"/>
        <v>0</v>
      </c>
      <c r="D440" s="16">
        <f t="shared" si="53"/>
        <v>0</v>
      </c>
      <c r="E440" s="16">
        <f t="shared" si="53"/>
        <v>0</v>
      </c>
      <c r="F440" s="16">
        <f t="shared" si="53"/>
        <v>0</v>
      </c>
      <c r="G440" s="16">
        <f t="shared" si="53"/>
        <v>0</v>
      </c>
      <c r="H440" s="16">
        <f t="shared" si="53"/>
        <v>0</v>
      </c>
      <c r="I440" s="16">
        <f t="shared" si="53"/>
        <v>0</v>
      </c>
      <c r="J440" s="16">
        <f t="shared" si="53"/>
        <v>0</v>
      </c>
      <c r="K440" s="16">
        <f t="shared" si="53"/>
        <v>0</v>
      </c>
      <c r="M440" s="22">
        <v>3628000</v>
      </c>
      <c r="N440" s="23">
        <v>3632000</v>
      </c>
      <c r="O440" s="25">
        <v>2462400</v>
      </c>
    </row>
    <row r="441" spans="2:15" ht="15" customHeight="1">
      <c r="B441" s="16">
        <f t="shared" si="50"/>
        <v>0</v>
      </c>
      <c r="C441" s="16">
        <f t="shared" si="53"/>
        <v>0</v>
      </c>
      <c r="D441" s="16">
        <f t="shared" si="53"/>
        <v>0</v>
      </c>
      <c r="E441" s="16">
        <f t="shared" si="53"/>
        <v>0</v>
      </c>
      <c r="F441" s="16">
        <f t="shared" si="53"/>
        <v>0</v>
      </c>
      <c r="G441" s="16">
        <f t="shared" si="53"/>
        <v>0</v>
      </c>
      <c r="H441" s="16">
        <f t="shared" si="53"/>
        <v>0</v>
      </c>
      <c r="I441" s="16">
        <f t="shared" si="53"/>
        <v>0</v>
      </c>
      <c r="J441" s="16">
        <f t="shared" si="53"/>
        <v>0</v>
      </c>
      <c r="K441" s="16">
        <f t="shared" si="53"/>
        <v>0</v>
      </c>
      <c r="M441" s="22">
        <v>3632000</v>
      </c>
      <c r="N441" s="23">
        <v>3636000</v>
      </c>
      <c r="O441" s="25">
        <v>2465600</v>
      </c>
    </row>
    <row r="442" spans="2:15" ht="15" customHeight="1">
      <c r="B442" s="16">
        <f t="shared" si="50"/>
        <v>0</v>
      </c>
      <c r="C442" s="16">
        <f t="shared" si="53"/>
        <v>0</v>
      </c>
      <c r="D442" s="16">
        <f t="shared" si="53"/>
        <v>0</v>
      </c>
      <c r="E442" s="16">
        <f t="shared" si="53"/>
        <v>0</v>
      </c>
      <c r="F442" s="16">
        <f t="shared" si="53"/>
        <v>0</v>
      </c>
      <c r="G442" s="16">
        <f t="shared" si="53"/>
        <v>0</v>
      </c>
      <c r="H442" s="16">
        <f t="shared" si="53"/>
        <v>0</v>
      </c>
      <c r="I442" s="16">
        <f t="shared" si="53"/>
        <v>0</v>
      </c>
      <c r="J442" s="16">
        <f t="shared" si="53"/>
        <v>0</v>
      </c>
      <c r="K442" s="16">
        <f t="shared" si="53"/>
        <v>0</v>
      </c>
      <c r="M442" s="22">
        <v>3636000</v>
      </c>
      <c r="N442" s="23">
        <v>3640000</v>
      </c>
      <c r="O442" s="25">
        <v>2468800</v>
      </c>
    </row>
    <row r="443" spans="2:15" ht="15" customHeight="1">
      <c r="B443" s="16">
        <f t="shared" si="50"/>
        <v>0</v>
      </c>
      <c r="C443" s="16">
        <f t="shared" si="53"/>
        <v>0</v>
      </c>
      <c r="D443" s="16">
        <f t="shared" si="53"/>
        <v>0</v>
      </c>
      <c r="E443" s="16">
        <f t="shared" si="53"/>
        <v>0</v>
      </c>
      <c r="F443" s="16">
        <f t="shared" si="53"/>
        <v>0</v>
      </c>
      <c r="G443" s="16">
        <f t="shared" si="53"/>
        <v>0</v>
      </c>
      <c r="H443" s="16">
        <f t="shared" si="53"/>
        <v>0</v>
      </c>
      <c r="I443" s="16">
        <f t="shared" si="53"/>
        <v>0</v>
      </c>
      <c r="J443" s="16">
        <f t="shared" si="53"/>
        <v>0</v>
      </c>
      <c r="K443" s="16">
        <f t="shared" si="53"/>
        <v>0</v>
      </c>
      <c r="M443" s="22">
        <v>3640000</v>
      </c>
      <c r="N443" s="23">
        <v>3644000</v>
      </c>
      <c r="O443" s="25">
        <v>2472000</v>
      </c>
    </row>
    <row r="444" spans="2:15" ht="15" customHeight="1">
      <c r="B444" s="16">
        <f t="shared" si="50"/>
        <v>0</v>
      </c>
      <c r="C444" s="16">
        <f t="shared" si="53"/>
        <v>0</v>
      </c>
      <c r="D444" s="16">
        <f t="shared" si="53"/>
        <v>0</v>
      </c>
      <c r="E444" s="16">
        <f t="shared" si="53"/>
        <v>0</v>
      </c>
      <c r="F444" s="16">
        <f t="shared" si="53"/>
        <v>0</v>
      </c>
      <c r="G444" s="16">
        <f t="shared" si="53"/>
        <v>0</v>
      </c>
      <c r="H444" s="16">
        <f t="shared" si="53"/>
        <v>0</v>
      </c>
      <c r="I444" s="16">
        <f t="shared" si="53"/>
        <v>0</v>
      </c>
      <c r="J444" s="16">
        <f t="shared" si="53"/>
        <v>0</v>
      </c>
      <c r="K444" s="16">
        <f t="shared" si="53"/>
        <v>0</v>
      </c>
      <c r="M444" s="22">
        <v>3644000</v>
      </c>
      <c r="N444" s="23">
        <v>3648000</v>
      </c>
      <c r="O444" s="25">
        <v>2475200</v>
      </c>
    </row>
    <row r="445" spans="2:15" ht="15" customHeight="1">
      <c r="B445" s="16">
        <f t="shared" si="50"/>
        <v>0</v>
      </c>
      <c r="C445" s="16">
        <f t="shared" si="53"/>
        <v>0</v>
      </c>
      <c r="D445" s="16">
        <f t="shared" si="53"/>
        <v>0</v>
      </c>
      <c r="E445" s="16">
        <f t="shared" si="53"/>
        <v>0</v>
      </c>
      <c r="F445" s="16">
        <f t="shared" si="53"/>
        <v>0</v>
      </c>
      <c r="G445" s="16">
        <f t="shared" si="53"/>
        <v>0</v>
      </c>
      <c r="H445" s="16">
        <f t="shared" si="53"/>
        <v>0</v>
      </c>
      <c r="I445" s="16">
        <f t="shared" si="53"/>
        <v>0</v>
      </c>
      <c r="J445" s="16">
        <f t="shared" si="53"/>
        <v>0</v>
      </c>
      <c r="K445" s="16">
        <f t="shared" si="53"/>
        <v>0</v>
      </c>
      <c r="M445" s="22">
        <v>3648000</v>
      </c>
      <c r="N445" s="23">
        <v>3652000</v>
      </c>
      <c r="O445" s="25">
        <v>2478400</v>
      </c>
    </row>
    <row r="446" spans="2:15" ht="15" customHeight="1">
      <c r="B446" s="16">
        <f t="shared" si="50"/>
        <v>0</v>
      </c>
      <c r="C446" s="16">
        <f t="shared" si="53"/>
        <v>0</v>
      </c>
      <c r="D446" s="16">
        <f t="shared" si="53"/>
        <v>0</v>
      </c>
      <c r="E446" s="16">
        <f t="shared" si="53"/>
        <v>0</v>
      </c>
      <c r="F446" s="16">
        <f t="shared" si="53"/>
        <v>0</v>
      </c>
      <c r="G446" s="16">
        <f t="shared" si="53"/>
        <v>0</v>
      </c>
      <c r="H446" s="16">
        <f t="shared" si="53"/>
        <v>0</v>
      </c>
      <c r="I446" s="16">
        <f t="shared" si="53"/>
        <v>0</v>
      </c>
      <c r="J446" s="16">
        <f t="shared" si="53"/>
        <v>0</v>
      </c>
      <c r="K446" s="16">
        <f t="shared" si="53"/>
        <v>0</v>
      </c>
      <c r="M446" s="22">
        <v>3652000</v>
      </c>
      <c r="N446" s="23">
        <v>3656000</v>
      </c>
      <c r="O446" s="25">
        <v>2481600</v>
      </c>
    </row>
    <row r="447" spans="2:15" ht="15" customHeight="1">
      <c r="B447" s="16">
        <f t="shared" si="50"/>
        <v>0</v>
      </c>
      <c r="C447" s="16">
        <f t="shared" si="53"/>
        <v>0</v>
      </c>
      <c r="D447" s="16">
        <f t="shared" si="53"/>
        <v>0</v>
      </c>
      <c r="E447" s="16">
        <f t="shared" si="53"/>
        <v>0</v>
      </c>
      <c r="F447" s="16">
        <f t="shared" si="53"/>
        <v>0</v>
      </c>
      <c r="G447" s="16">
        <f t="shared" si="53"/>
        <v>0</v>
      </c>
      <c r="H447" s="16">
        <f t="shared" si="53"/>
        <v>0</v>
      </c>
      <c r="I447" s="16">
        <f t="shared" si="53"/>
        <v>0</v>
      </c>
      <c r="J447" s="16">
        <f t="shared" si="53"/>
        <v>0</v>
      </c>
      <c r="K447" s="16">
        <f t="shared" si="53"/>
        <v>0</v>
      </c>
      <c r="M447" s="22">
        <v>3656000</v>
      </c>
      <c r="N447" s="23">
        <v>3660000</v>
      </c>
      <c r="O447" s="25">
        <v>2484800</v>
      </c>
    </row>
    <row r="448" spans="2:15" ht="15" customHeight="1">
      <c r="B448" s="16">
        <f t="shared" si="50"/>
        <v>0</v>
      </c>
      <c r="C448" s="16">
        <f t="shared" ref="C448:K457" si="54">IF(AND($M448&lt;=C$4,C$4&lt;$N448),$O448,0)</f>
        <v>0</v>
      </c>
      <c r="D448" s="16">
        <f t="shared" si="54"/>
        <v>0</v>
      </c>
      <c r="E448" s="16">
        <f t="shared" si="54"/>
        <v>0</v>
      </c>
      <c r="F448" s="16">
        <f t="shared" si="54"/>
        <v>0</v>
      </c>
      <c r="G448" s="16">
        <f t="shared" si="54"/>
        <v>0</v>
      </c>
      <c r="H448" s="16">
        <f t="shared" si="54"/>
        <v>0</v>
      </c>
      <c r="I448" s="16">
        <f t="shared" si="54"/>
        <v>0</v>
      </c>
      <c r="J448" s="16">
        <f t="shared" si="54"/>
        <v>0</v>
      </c>
      <c r="K448" s="16">
        <f t="shared" si="54"/>
        <v>0</v>
      </c>
      <c r="M448" s="22">
        <v>3660000</v>
      </c>
      <c r="N448" s="23">
        <v>3664000</v>
      </c>
      <c r="O448" s="25">
        <v>2488000</v>
      </c>
    </row>
    <row r="449" spans="2:15" ht="15" customHeight="1">
      <c r="B449" s="16">
        <f t="shared" si="50"/>
        <v>0</v>
      </c>
      <c r="C449" s="16">
        <f t="shared" si="54"/>
        <v>0</v>
      </c>
      <c r="D449" s="16">
        <f t="shared" si="54"/>
        <v>0</v>
      </c>
      <c r="E449" s="16">
        <f t="shared" si="54"/>
        <v>0</v>
      </c>
      <c r="F449" s="16">
        <f t="shared" si="54"/>
        <v>0</v>
      </c>
      <c r="G449" s="16">
        <f t="shared" si="54"/>
        <v>0</v>
      </c>
      <c r="H449" s="16">
        <f t="shared" si="54"/>
        <v>0</v>
      </c>
      <c r="I449" s="16">
        <f t="shared" si="54"/>
        <v>0</v>
      </c>
      <c r="J449" s="16">
        <f t="shared" si="54"/>
        <v>0</v>
      </c>
      <c r="K449" s="16">
        <f t="shared" si="54"/>
        <v>0</v>
      </c>
      <c r="M449" s="22">
        <v>3664000</v>
      </c>
      <c r="N449" s="23">
        <v>3668000</v>
      </c>
      <c r="O449" s="25">
        <v>2491200</v>
      </c>
    </row>
    <row r="450" spans="2:15" ht="15" customHeight="1">
      <c r="B450" s="16">
        <f t="shared" si="50"/>
        <v>0</v>
      </c>
      <c r="C450" s="16">
        <f t="shared" si="54"/>
        <v>0</v>
      </c>
      <c r="D450" s="16">
        <f t="shared" si="54"/>
        <v>0</v>
      </c>
      <c r="E450" s="16">
        <f t="shared" si="54"/>
        <v>0</v>
      </c>
      <c r="F450" s="16">
        <f t="shared" si="54"/>
        <v>0</v>
      </c>
      <c r="G450" s="16">
        <f t="shared" si="54"/>
        <v>0</v>
      </c>
      <c r="H450" s="16">
        <f t="shared" si="54"/>
        <v>0</v>
      </c>
      <c r="I450" s="16">
        <f t="shared" si="54"/>
        <v>0</v>
      </c>
      <c r="J450" s="16">
        <f t="shared" si="54"/>
        <v>0</v>
      </c>
      <c r="K450" s="16">
        <f t="shared" si="54"/>
        <v>0</v>
      </c>
      <c r="M450" s="22">
        <v>3668000</v>
      </c>
      <c r="N450" s="23">
        <v>3672000</v>
      </c>
      <c r="O450" s="25">
        <v>2494400</v>
      </c>
    </row>
    <row r="451" spans="2:15" ht="15" customHeight="1">
      <c r="B451" s="16">
        <f t="shared" si="50"/>
        <v>0</v>
      </c>
      <c r="C451" s="16">
        <f t="shared" si="54"/>
        <v>0</v>
      </c>
      <c r="D451" s="16">
        <f t="shared" si="54"/>
        <v>0</v>
      </c>
      <c r="E451" s="16">
        <f t="shared" si="54"/>
        <v>0</v>
      </c>
      <c r="F451" s="16">
        <f t="shared" si="54"/>
        <v>0</v>
      </c>
      <c r="G451" s="16">
        <f t="shared" si="54"/>
        <v>0</v>
      </c>
      <c r="H451" s="16">
        <f t="shared" si="54"/>
        <v>0</v>
      </c>
      <c r="I451" s="16">
        <f t="shared" si="54"/>
        <v>0</v>
      </c>
      <c r="J451" s="16">
        <f t="shared" si="54"/>
        <v>0</v>
      </c>
      <c r="K451" s="16">
        <f t="shared" si="54"/>
        <v>0</v>
      </c>
      <c r="M451" s="22">
        <v>3672000</v>
      </c>
      <c r="N451" s="23">
        <v>3676000</v>
      </c>
      <c r="O451" s="25">
        <v>2497600</v>
      </c>
    </row>
    <row r="452" spans="2:15" ht="15" customHeight="1">
      <c r="B452" s="16">
        <f t="shared" si="50"/>
        <v>0</v>
      </c>
      <c r="C452" s="16">
        <f t="shared" si="54"/>
        <v>0</v>
      </c>
      <c r="D452" s="16">
        <f t="shared" si="54"/>
        <v>0</v>
      </c>
      <c r="E452" s="16">
        <f t="shared" si="54"/>
        <v>0</v>
      </c>
      <c r="F452" s="16">
        <f t="shared" si="54"/>
        <v>0</v>
      </c>
      <c r="G452" s="16">
        <f t="shared" si="54"/>
        <v>0</v>
      </c>
      <c r="H452" s="16">
        <f t="shared" si="54"/>
        <v>0</v>
      </c>
      <c r="I452" s="16">
        <f t="shared" si="54"/>
        <v>0</v>
      </c>
      <c r="J452" s="16">
        <f t="shared" si="54"/>
        <v>0</v>
      </c>
      <c r="K452" s="16">
        <f t="shared" si="54"/>
        <v>0</v>
      </c>
      <c r="M452" s="22">
        <v>3676000</v>
      </c>
      <c r="N452" s="23">
        <v>3680000</v>
      </c>
      <c r="O452" s="25">
        <v>2500800</v>
      </c>
    </row>
    <row r="453" spans="2:15" ht="15" customHeight="1">
      <c r="B453" s="16">
        <f t="shared" si="50"/>
        <v>0</v>
      </c>
      <c r="C453" s="16">
        <f t="shared" si="54"/>
        <v>0</v>
      </c>
      <c r="D453" s="16">
        <f t="shared" si="54"/>
        <v>0</v>
      </c>
      <c r="E453" s="16">
        <f t="shared" si="54"/>
        <v>0</v>
      </c>
      <c r="F453" s="16">
        <f t="shared" si="54"/>
        <v>0</v>
      </c>
      <c r="G453" s="16">
        <f t="shared" si="54"/>
        <v>0</v>
      </c>
      <c r="H453" s="16">
        <f t="shared" si="54"/>
        <v>0</v>
      </c>
      <c r="I453" s="16">
        <f t="shared" si="54"/>
        <v>0</v>
      </c>
      <c r="J453" s="16">
        <f t="shared" si="54"/>
        <v>0</v>
      </c>
      <c r="K453" s="16">
        <f t="shared" si="54"/>
        <v>0</v>
      </c>
      <c r="M453" s="22">
        <v>3680000</v>
      </c>
      <c r="N453" s="23">
        <v>3684000</v>
      </c>
      <c r="O453" s="25">
        <v>2504000</v>
      </c>
    </row>
    <row r="454" spans="2:15" ht="15" customHeight="1">
      <c r="B454" s="16">
        <f t="shared" si="50"/>
        <v>0</v>
      </c>
      <c r="C454" s="16">
        <f t="shared" si="54"/>
        <v>0</v>
      </c>
      <c r="D454" s="16">
        <f t="shared" si="54"/>
        <v>0</v>
      </c>
      <c r="E454" s="16">
        <f t="shared" si="54"/>
        <v>0</v>
      </c>
      <c r="F454" s="16">
        <f t="shared" si="54"/>
        <v>0</v>
      </c>
      <c r="G454" s="16">
        <f t="shared" si="54"/>
        <v>0</v>
      </c>
      <c r="H454" s="16">
        <f t="shared" si="54"/>
        <v>0</v>
      </c>
      <c r="I454" s="16">
        <f t="shared" si="54"/>
        <v>0</v>
      </c>
      <c r="J454" s="16">
        <f t="shared" si="54"/>
        <v>0</v>
      </c>
      <c r="K454" s="16">
        <f t="shared" si="54"/>
        <v>0</v>
      </c>
      <c r="M454" s="22">
        <v>3684000</v>
      </c>
      <c r="N454" s="23">
        <v>3688000</v>
      </c>
      <c r="O454" s="25">
        <v>2507200</v>
      </c>
    </row>
    <row r="455" spans="2:15" ht="15" customHeight="1">
      <c r="B455" s="16">
        <f t="shared" si="50"/>
        <v>0</v>
      </c>
      <c r="C455" s="16">
        <f t="shared" si="54"/>
        <v>0</v>
      </c>
      <c r="D455" s="16">
        <f t="shared" si="54"/>
        <v>0</v>
      </c>
      <c r="E455" s="16">
        <f t="shared" si="54"/>
        <v>0</v>
      </c>
      <c r="F455" s="16">
        <f t="shared" si="54"/>
        <v>0</v>
      </c>
      <c r="G455" s="16">
        <f t="shared" si="54"/>
        <v>0</v>
      </c>
      <c r="H455" s="16">
        <f t="shared" si="54"/>
        <v>0</v>
      </c>
      <c r="I455" s="16">
        <f t="shared" si="54"/>
        <v>0</v>
      </c>
      <c r="J455" s="16">
        <f t="shared" si="54"/>
        <v>0</v>
      </c>
      <c r="K455" s="16">
        <f t="shared" si="54"/>
        <v>0</v>
      </c>
      <c r="M455" s="22">
        <v>3688000</v>
      </c>
      <c r="N455" s="23">
        <v>3692000</v>
      </c>
      <c r="O455" s="25">
        <v>2510400</v>
      </c>
    </row>
    <row r="456" spans="2:15" ht="15" customHeight="1">
      <c r="B456" s="16">
        <f t="shared" si="50"/>
        <v>0</v>
      </c>
      <c r="C456" s="16">
        <f t="shared" si="54"/>
        <v>0</v>
      </c>
      <c r="D456" s="16">
        <f t="shared" si="54"/>
        <v>0</v>
      </c>
      <c r="E456" s="16">
        <f t="shared" si="54"/>
        <v>0</v>
      </c>
      <c r="F456" s="16">
        <f t="shared" si="54"/>
        <v>0</v>
      </c>
      <c r="G456" s="16">
        <f t="shared" si="54"/>
        <v>0</v>
      </c>
      <c r="H456" s="16">
        <f t="shared" si="54"/>
        <v>0</v>
      </c>
      <c r="I456" s="16">
        <f t="shared" si="54"/>
        <v>0</v>
      </c>
      <c r="J456" s="16">
        <f t="shared" si="54"/>
        <v>0</v>
      </c>
      <c r="K456" s="16">
        <f t="shared" si="54"/>
        <v>0</v>
      </c>
      <c r="M456" s="22">
        <v>3692000</v>
      </c>
      <c r="N456" s="23">
        <v>3696000</v>
      </c>
      <c r="O456" s="25">
        <v>2513600</v>
      </c>
    </row>
    <row r="457" spans="2:15" ht="15" customHeight="1">
      <c r="B457" s="16">
        <f t="shared" si="50"/>
        <v>0</v>
      </c>
      <c r="C457" s="16">
        <f t="shared" si="54"/>
        <v>0</v>
      </c>
      <c r="D457" s="16">
        <f t="shared" si="54"/>
        <v>0</v>
      </c>
      <c r="E457" s="16">
        <f t="shared" si="54"/>
        <v>0</v>
      </c>
      <c r="F457" s="16">
        <f t="shared" si="54"/>
        <v>0</v>
      </c>
      <c r="G457" s="16">
        <f t="shared" si="54"/>
        <v>0</v>
      </c>
      <c r="H457" s="16">
        <f t="shared" si="54"/>
        <v>0</v>
      </c>
      <c r="I457" s="16">
        <f t="shared" si="54"/>
        <v>0</v>
      </c>
      <c r="J457" s="16">
        <f t="shared" si="54"/>
        <v>0</v>
      </c>
      <c r="K457" s="16">
        <f t="shared" si="54"/>
        <v>0</v>
      </c>
      <c r="M457" s="22">
        <v>3696000</v>
      </c>
      <c r="N457" s="23">
        <v>3700000</v>
      </c>
      <c r="O457" s="25">
        <v>2516800</v>
      </c>
    </row>
    <row r="458" spans="2:15" ht="15" customHeight="1">
      <c r="B458" s="16">
        <f t="shared" si="50"/>
        <v>0</v>
      </c>
      <c r="C458" s="16">
        <f t="shared" ref="C458:K467" si="55">IF(AND($M458&lt;=C$4,C$4&lt;$N458),$O458,0)</f>
        <v>0</v>
      </c>
      <c r="D458" s="16">
        <f t="shared" si="55"/>
        <v>0</v>
      </c>
      <c r="E458" s="16">
        <f t="shared" si="55"/>
        <v>0</v>
      </c>
      <c r="F458" s="16">
        <f t="shared" si="55"/>
        <v>0</v>
      </c>
      <c r="G458" s="16">
        <f t="shared" si="55"/>
        <v>0</v>
      </c>
      <c r="H458" s="16">
        <f t="shared" si="55"/>
        <v>0</v>
      </c>
      <c r="I458" s="16">
        <f t="shared" si="55"/>
        <v>0</v>
      </c>
      <c r="J458" s="16">
        <f t="shared" si="55"/>
        <v>0</v>
      </c>
      <c r="K458" s="16">
        <f t="shared" si="55"/>
        <v>0</v>
      </c>
      <c r="M458" s="22">
        <v>3700000</v>
      </c>
      <c r="N458" s="23">
        <v>3704000</v>
      </c>
      <c r="O458" s="25">
        <v>2520000</v>
      </c>
    </row>
    <row r="459" spans="2:15" ht="15" customHeight="1">
      <c r="B459" s="16">
        <f t="shared" si="50"/>
        <v>0</v>
      </c>
      <c r="C459" s="16">
        <f t="shared" si="55"/>
        <v>0</v>
      </c>
      <c r="D459" s="16">
        <f t="shared" si="55"/>
        <v>0</v>
      </c>
      <c r="E459" s="16">
        <f t="shared" si="55"/>
        <v>0</v>
      </c>
      <c r="F459" s="16">
        <f t="shared" si="55"/>
        <v>0</v>
      </c>
      <c r="G459" s="16">
        <f t="shared" si="55"/>
        <v>0</v>
      </c>
      <c r="H459" s="16">
        <f t="shared" si="55"/>
        <v>0</v>
      </c>
      <c r="I459" s="16">
        <f t="shared" si="55"/>
        <v>0</v>
      </c>
      <c r="J459" s="16">
        <f t="shared" si="55"/>
        <v>0</v>
      </c>
      <c r="K459" s="16">
        <f t="shared" si="55"/>
        <v>0</v>
      </c>
      <c r="M459" s="22">
        <v>3704000</v>
      </c>
      <c r="N459" s="23">
        <v>3708000</v>
      </c>
      <c r="O459" s="25">
        <v>2523200</v>
      </c>
    </row>
    <row r="460" spans="2:15" ht="15" customHeight="1">
      <c r="B460" s="16">
        <f t="shared" si="50"/>
        <v>0</v>
      </c>
      <c r="C460" s="16">
        <f t="shared" si="55"/>
        <v>0</v>
      </c>
      <c r="D460" s="16">
        <f t="shared" si="55"/>
        <v>0</v>
      </c>
      <c r="E460" s="16">
        <f t="shared" si="55"/>
        <v>0</v>
      </c>
      <c r="F460" s="16">
        <f t="shared" si="55"/>
        <v>0</v>
      </c>
      <c r="G460" s="16">
        <f t="shared" si="55"/>
        <v>0</v>
      </c>
      <c r="H460" s="16">
        <f t="shared" si="55"/>
        <v>0</v>
      </c>
      <c r="I460" s="16">
        <f t="shared" si="55"/>
        <v>0</v>
      </c>
      <c r="J460" s="16">
        <f t="shared" si="55"/>
        <v>0</v>
      </c>
      <c r="K460" s="16">
        <f t="shared" si="55"/>
        <v>0</v>
      </c>
      <c r="M460" s="22">
        <v>3708000</v>
      </c>
      <c r="N460" s="23">
        <v>3712000</v>
      </c>
      <c r="O460" s="25">
        <v>2526400</v>
      </c>
    </row>
    <row r="461" spans="2:15" ht="15" customHeight="1">
      <c r="B461" s="16">
        <f t="shared" si="50"/>
        <v>0</v>
      </c>
      <c r="C461" s="16">
        <f t="shared" si="55"/>
        <v>0</v>
      </c>
      <c r="D461" s="16">
        <f t="shared" si="55"/>
        <v>0</v>
      </c>
      <c r="E461" s="16">
        <f t="shared" si="55"/>
        <v>0</v>
      </c>
      <c r="F461" s="16">
        <f t="shared" si="55"/>
        <v>0</v>
      </c>
      <c r="G461" s="16">
        <f t="shared" si="55"/>
        <v>0</v>
      </c>
      <c r="H461" s="16">
        <f t="shared" si="55"/>
        <v>0</v>
      </c>
      <c r="I461" s="16">
        <f t="shared" si="55"/>
        <v>0</v>
      </c>
      <c r="J461" s="16">
        <f t="shared" si="55"/>
        <v>0</v>
      </c>
      <c r="K461" s="16">
        <f t="shared" si="55"/>
        <v>0</v>
      </c>
      <c r="M461" s="22">
        <v>3712000</v>
      </c>
      <c r="N461" s="23">
        <v>3716000</v>
      </c>
      <c r="O461" s="25">
        <v>2529600</v>
      </c>
    </row>
    <row r="462" spans="2:15" ht="15" customHeight="1">
      <c r="B462" s="16">
        <f t="shared" si="50"/>
        <v>0</v>
      </c>
      <c r="C462" s="16">
        <f t="shared" si="55"/>
        <v>0</v>
      </c>
      <c r="D462" s="16">
        <f t="shared" si="55"/>
        <v>0</v>
      </c>
      <c r="E462" s="16">
        <f t="shared" si="55"/>
        <v>0</v>
      </c>
      <c r="F462" s="16">
        <f t="shared" si="55"/>
        <v>0</v>
      </c>
      <c r="G462" s="16">
        <f t="shared" si="55"/>
        <v>0</v>
      </c>
      <c r="H462" s="16">
        <f t="shared" si="55"/>
        <v>0</v>
      </c>
      <c r="I462" s="16">
        <f t="shared" si="55"/>
        <v>0</v>
      </c>
      <c r="J462" s="16">
        <f t="shared" si="55"/>
        <v>0</v>
      </c>
      <c r="K462" s="16">
        <f t="shared" si="55"/>
        <v>0</v>
      </c>
      <c r="M462" s="22">
        <v>3716000</v>
      </c>
      <c r="N462" s="23">
        <v>3720000</v>
      </c>
      <c r="O462" s="25">
        <v>2532800</v>
      </c>
    </row>
    <row r="463" spans="2:15" ht="15" customHeight="1">
      <c r="B463" s="16">
        <f t="shared" si="50"/>
        <v>0</v>
      </c>
      <c r="C463" s="16">
        <f t="shared" si="55"/>
        <v>0</v>
      </c>
      <c r="D463" s="16">
        <f t="shared" si="55"/>
        <v>0</v>
      </c>
      <c r="E463" s="16">
        <f t="shared" si="55"/>
        <v>0</v>
      </c>
      <c r="F463" s="16">
        <f t="shared" si="55"/>
        <v>0</v>
      </c>
      <c r="G463" s="16">
        <f t="shared" si="55"/>
        <v>0</v>
      </c>
      <c r="H463" s="16">
        <f t="shared" si="55"/>
        <v>0</v>
      </c>
      <c r="I463" s="16">
        <f t="shared" si="55"/>
        <v>0</v>
      </c>
      <c r="J463" s="16">
        <f t="shared" si="55"/>
        <v>0</v>
      </c>
      <c r="K463" s="16">
        <f t="shared" si="55"/>
        <v>0</v>
      </c>
      <c r="M463" s="22">
        <v>3720000</v>
      </c>
      <c r="N463" s="23">
        <v>3724000</v>
      </c>
      <c r="O463" s="25">
        <v>2536000</v>
      </c>
    </row>
    <row r="464" spans="2:15" ht="15" customHeight="1">
      <c r="B464" s="16">
        <f t="shared" si="50"/>
        <v>0</v>
      </c>
      <c r="C464" s="16">
        <f t="shared" si="55"/>
        <v>0</v>
      </c>
      <c r="D464" s="16">
        <f t="shared" si="55"/>
        <v>0</v>
      </c>
      <c r="E464" s="16">
        <f t="shared" si="55"/>
        <v>0</v>
      </c>
      <c r="F464" s="16">
        <f t="shared" si="55"/>
        <v>0</v>
      </c>
      <c r="G464" s="16">
        <f t="shared" si="55"/>
        <v>0</v>
      </c>
      <c r="H464" s="16">
        <f t="shared" si="55"/>
        <v>0</v>
      </c>
      <c r="I464" s="16">
        <f t="shared" si="55"/>
        <v>0</v>
      </c>
      <c r="J464" s="16">
        <f t="shared" si="55"/>
        <v>0</v>
      </c>
      <c r="K464" s="16">
        <f t="shared" si="55"/>
        <v>0</v>
      </c>
      <c r="M464" s="22">
        <v>3724000</v>
      </c>
      <c r="N464" s="23">
        <v>3728000</v>
      </c>
      <c r="O464" s="25">
        <v>2539200</v>
      </c>
    </row>
    <row r="465" spans="2:15" ht="15" customHeight="1">
      <c r="B465" s="16">
        <f t="shared" si="50"/>
        <v>0</v>
      </c>
      <c r="C465" s="16">
        <f t="shared" si="55"/>
        <v>0</v>
      </c>
      <c r="D465" s="16">
        <f t="shared" si="55"/>
        <v>0</v>
      </c>
      <c r="E465" s="16">
        <f t="shared" si="55"/>
        <v>0</v>
      </c>
      <c r="F465" s="16">
        <f t="shared" si="55"/>
        <v>0</v>
      </c>
      <c r="G465" s="16">
        <f t="shared" si="55"/>
        <v>0</v>
      </c>
      <c r="H465" s="16">
        <f t="shared" si="55"/>
        <v>0</v>
      </c>
      <c r="I465" s="16">
        <f t="shared" si="55"/>
        <v>0</v>
      </c>
      <c r="J465" s="16">
        <f t="shared" si="55"/>
        <v>0</v>
      </c>
      <c r="K465" s="16">
        <f t="shared" si="55"/>
        <v>0</v>
      </c>
      <c r="M465" s="22">
        <v>3728000</v>
      </c>
      <c r="N465" s="23">
        <v>3732000</v>
      </c>
      <c r="O465" s="25">
        <v>2542400</v>
      </c>
    </row>
    <row r="466" spans="2:15" ht="15" customHeight="1">
      <c r="B466" s="16">
        <f t="shared" si="50"/>
        <v>0</v>
      </c>
      <c r="C466" s="16">
        <f t="shared" si="55"/>
        <v>0</v>
      </c>
      <c r="D466" s="16">
        <f t="shared" si="55"/>
        <v>0</v>
      </c>
      <c r="E466" s="16">
        <f t="shared" si="55"/>
        <v>0</v>
      </c>
      <c r="F466" s="16">
        <f t="shared" si="55"/>
        <v>0</v>
      </c>
      <c r="G466" s="16">
        <f t="shared" si="55"/>
        <v>0</v>
      </c>
      <c r="H466" s="16">
        <f t="shared" si="55"/>
        <v>0</v>
      </c>
      <c r="I466" s="16">
        <f t="shared" si="55"/>
        <v>0</v>
      </c>
      <c r="J466" s="16">
        <f t="shared" si="55"/>
        <v>0</v>
      </c>
      <c r="K466" s="16">
        <f t="shared" si="55"/>
        <v>0</v>
      </c>
      <c r="M466" s="22">
        <v>3732000</v>
      </c>
      <c r="N466" s="23">
        <v>3736000</v>
      </c>
      <c r="O466" s="25">
        <v>2545600</v>
      </c>
    </row>
    <row r="467" spans="2:15" ht="15" customHeight="1">
      <c r="B467" s="16">
        <f t="shared" si="50"/>
        <v>0</v>
      </c>
      <c r="C467" s="16">
        <f t="shared" si="55"/>
        <v>0</v>
      </c>
      <c r="D467" s="16">
        <f t="shared" si="55"/>
        <v>0</v>
      </c>
      <c r="E467" s="16">
        <f t="shared" si="55"/>
        <v>0</v>
      </c>
      <c r="F467" s="16">
        <f t="shared" si="55"/>
        <v>0</v>
      </c>
      <c r="G467" s="16">
        <f t="shared" si="55"/>
        <v>0</v>
      </c>
      <c r="H467" s="16">
        <f t="shared" si="55"/>
        <v>0</v>
      </c>
      <c r="I467" s="16">
        <f t="shared" si="55"/>
        <v>0</v>
      </c>
      <c r="J467" s="16">
        <f t="shared" si="55"/>
        <v>0</v>
      </c>
      <c r="K467" s="16">
        <f t="shared" si="55"/>
        <v>0</v>
      </c>
      <c r="M467" s="22">
        <v>3736000</v>
      </c>
      <c r="N467" s="23">
        <v>3740000</v>
      </c>
      <c r="O467" s="25">
        <v>2548800</v>
      </c>
    </row>
    <row r="468" spans="2:15" ht="15" customHeight="1">
      <c r="B468" s="16">
        <f t="shared" si="50"/>
        <v>0</v>
      </c>
      <c r="C468" s="16">
        <f t="shared" ref="C468:K473" si="56">IF(AND($M468&lt;=C$4,C$4&lt;$N468),$O468,0)</f>
        <v>0</v>
      </c>
      <c r="D468" s="16">
        <f t="shared" si="56"/>
        <v>0</v>
      </c>
      <c r="E468" s="16">
        <f t="shared" si="56"/>
        <v>0</v>
      </c>
      <c r="F468" s="16">
        <f t="shared" si="56"/>
        <v>0</v>
      </c>
      <c r="G468" s="16">
        <f t="shared" si="56"/>
        <v>0</v>
      </c>
      <c r="H468" s="16">
        <f t="shared" si="56"/>
        <v>0</v>
      </c>
      <c r="I468" s="16">
        <f t="shared" si="56"/>
        <v>0</v>
      </c>
      <c r="J468" s="16">
        <f t="shared" si="56"/>
        <v>0</v>
      </c>
      <c r="K468" s="16">
        <f t="shared" si="56"/>
        <v>0</v>
      </c>
      <c r="M468" s="22">
        <v>3740000</v>
      </c>
      <c r="N468" s="23">
        <v>3744000</v>
      </c>
      <c r="O468" s="25">
        <v>2552000</v>
      </c>
    </row>
    <row r="469" spans="2:15" ht="15" customHeight="1">
      <c r="B469" s="16">
        <f t="shared" si="50"/>
        <v>0</v>
      </c>
      <c r="C469" s="16">
        <f t="shared" si="56"/>
        <v>0</v>
      </c>
      <c r="D469" s="16">
        <f t="shared" si="56"/>
        <v>0</v>
      </c>
      <c r="E469" s="16">
        <f t="shared" si="56"/>
        <v>0</v>
      </c>
      <c r="F469" s="16">
        <f t="shared" si="56"/>
        <v>0</v>
      </c>
      <c r="G469" s="16">
        <f t="shared" si="56"/>
        <v>0</v>
      </c>
      <c r="H469" s="16">
        <f t="shared" si="56"/>
        <v>0</v>
      </c>
      <c r="I469" s="16">
        <f t="shared" si="56"/>
        <v>0</v>
      </c>
      <c r="J469" s="16">
        <f t="shared" si="56"/>
        <v>0</v>
      </c>
      <c r="K469" s="16">
        <f t="shared" si="56"/>
        <v>0</v>
      </c>
      <c r="M469" s="22">
        <v>3744000</v>
      </c>
      <c r="N469" s="23">
        <v>3748000</v>
      </c>
      <c r="O469" s="25">
        <v>2555200</v>
      </c>
    </row>
    <row r="470" spans="2:15" ht="15" customHeight="1">
      <c r="B470" s="16">
        <f t="shared" si="50"/>
        <v>0</v>
      </c>
      <c r="C470" s="16">
        <f t="shared" si="56"/>
        <v>0</v>
      </c>
      <c r="D470" s="16">
        <f t="shared" si="56"/>
        <v>0</v>
      </c>
      <c r="E470" s="16">
        <f t="shared" si="56"/>
        <v>0</v>
      </c>
      <c r="F470" s="16">
        <f t="shared" si="56"/>
        <v>0</v>
      </c>
      <c r="G470" s="16">
        <f t="shared" si="56"/>
        <v>0</v>
      </c>
      <c r="H470" s="16">
        <f t="shared" si="56"/>
        <v>0</v>
      </c>
      <c r="I470" s="16">
        <f t="shared" si="56"/>
        <v>0</v>
      </c>
      <c r="J470" s="16">
        <f t="shared" si="56"/>
        <v>0</v>
      </c>
      <c r="K470" s="16">
        <f t="shared" si="56"/>
        <v>0</v>
      </c>
      <c r="M470" s="22">
        <v>3748000</v>
      </c>
      <c r="N470" s="23">
        <v>3752000</v>
      </c>
      <c r="O470" s="25">
        <v>2558400</v>
      </c>
    </row>
    <row r="471" spans="2:15" ht="15" customHeight="1">
      <c r="B471" s="16">
        <f t="shared" si="50"/>
        <v>0</v>
      </c>
      <c r="C471" s="16">
        <f t="shared" si="56"/>
        <v>0</v>
      </c>
      <c r="D471" s="16">
        <f t="shared" si="56"/>
        <v>0</v>
      </c>
      <c r="E471" s="16">
        <f t="shared" si="56"/>
        <v>0</v>
      </c>
      <c r="F471" s="16">
        <f t="shared" si="56"/>
        <v>0</v>
      </c>
      <c r="G471" s="16">
        <f t="shared" si="56"/>
        <v>0</v>
      </c>
      <c r="H471" s="16">
        <f t="shared" si="56"/>
        <v>0</v>
      </c>
      <c r="I471" s="16">
        <f t="shared" si="56"/>
        <v>0</v>
      </c>
      <c r="J471" s="16">
        <f t="shared" si="56"/>
        <v>0</v>
      </c>
      <c r="K471" s="16">
        <f t="shared" si="56"/>
        <v>0</v>
      </c>
      <c r="M471" s="22">
        <v>3752000</v>
      </c>
      <c r="N471" s="23">
        <v>3756000</v>
      </c>
      <c r="O471" s="25">
        <v>2561600</v>
      </c>
    </row>
    <row r="472" spans="2:15" ht="15" customHeight="1">
      <c r="B472" s="16">
        <f t="shared" si="50"/>
        <v>0</v>
      </c>
      <c r="C472" s="16">
        <f t="shared" si="56"/>
        <v>0</v>
      </c>
      <c r="D472" s="16">
        <f t="shared" si="56"/>
        <v>0</v>
      </c>
      <c r="E472" s="16">
        <f t="shared" si="56"/>
        <v>0</v>
      </c>
      <c r="F472" s="16">
        <f t="shared" si="56"/>
        <v>0</v>
      </c>
      <c r="G472" s="16">
        <f t="shared" si="56"/>
        <v>0</v>
      </c>
      <c r="H472" s="16">
        <f t="shared" si="56"/>
        <v>0</v>
      </c>
      <c r="I472" s="16">
        <f t="shared" si="56"/>
        <v>0</v>
      </c>
      <c r="J472" s="16">
        <f t="shared" si="56"/>
        <v>0</v>
      </c>
      <c r="K472" s="16">
        <f t="shared" si="56"/>
        <v>0</v>
      </c>
      <c r="M472" s="22">
        <v>3756000</v>
      </c>
      <c r="N472" s="23">
        <v>3760000</v>
      </c>
      <c r="O472" s="25">
        <v>2564800</v>
      </c>
    </row>
    <row r="473" spans="2:15" ht="15" customHeight="1">
      <c r="B473" s="16">
        <f t="shared" si="50"/>
        <v>0</v>
      </c>
      <c r="C473" s="16">
        <f t="shared" si="56"/>
        <v>0</v>
      </c>
      <c r="D473" s="16">
        <f t="shared" si="56"/>
        <v>0</v>
      </c>
      <c r="E473" s="16">
        <f t="shared" si="56"/>
        <v>0</v>
      </c>
      <c r="F473" s="16">
        <f t="shared" si="56"/>
        <v>0</v>
      </c>
      <c r="G473" s="16">
        <f t="shared" si="56"/>
        <v>0</v>
      </c>
      <c r="H473" s="16">
        <f t="shared" si="56"/>
        <v>0</v>
      </c>
      <c r="I473" s="16">
        <f t="shared" si="56"/>
        <v>0</v>
      </c>
      <c r="J473" s="16">
        <f t="shared" si="56"/>
        <v>0</v>
      </c>
      <c r="K473" s="16">
        <f t="shared" si="56"/>
        <v>0</v>
      </c>
      <c r="M473" s="22">
        <v>3760000</v>
      </c>
      <c r="N473" s="23">
        <v>3764000</v>
      </c>
      <c r="O473" s="25">
        <v>2568000</v>
      </c>
    </row>
    <row r="474" spans="2:15" ht="15" customHeight="1">
      <c r="B474" s="16">
        <f t="shared" si="50"/>
        <v>0</v>
      </c>
      <c r="C474" s="16">
        <f>IF(AND($M474&lt;=C$4,C$4&lt;$N474),$O474,0)</f>
        <v>0</v>
      </c>
      <c r="D474" s="16">
        <f>IF(AND($M474&lt;=D$4,D$4&lt;$N474),$O474,0)</f>
        <v>0</v>
      </c>
      <c r="E474" s="16">
        <f>IF(AND($M474&lt;=E$4,E$4&lt;$N474),$O474,0)</f>
        <v>0</v>
      </c>
      <c r="F474" s="16">
        <f>IF(AND($M474&lt;=F$4,F$4&lt;$N474),$O474,0)</f>
        <v>0</v>
      </c>
      <c r="G474" s="16">
        <f>IF(AND($M474&lt;=G$4,G$4&lt;$N474),$O474,0)</f>
        <v>0</v>
      </c>
      <c r="H474" s="16">
        <f t="shared" ref="C474:K489" si="57">IF(AND($M474&lt;=H$4,H$4&lt;$N474),$O474,0)</f>
        <v>0</v>
      </c>
      <c r="I474" s="16">
        <f t="shared" si="57"/>
        <v>0</v>
      </c>
      <c r="J474" s="16">
        <f t="shared" si="57"/>
        <v>0</v>
      </c>
      <c r="K474" s="16">
        <f t="shared" si="57"/>
        <v>0</v>
      </c>
      <c r="M474" s="22">
        <v>3764000</v>
      </c>
      <c r="N474" s="23">
        <v>3768000</v>
      </c>
      <c r="O474" s="25">
        <v>2571200</v>
      </c>
    </row>
    <row r="475" spans="2:15" ht="15" customHeight="1">
      <c r="B475" s="16">
        <f t="shared" si="50"/>
        <v>0</v>
      </c>
      <c r="C475" s="16">
        <f t="shared" si="57"/>
        <v>0</v>
      </c>
      <c r="D475" s="16">
        <f t="shared" si="57"/>
        <v>0</v>
      </c>
      <c r="E475" s="16">
        <f t="shared" si="57"/>
        <v>0</v>
      </c>
      <c r="F475" s="16">
        <f t="shared" si="57"/>
        <v>0</v>
      </c>
      <c r="G475" s="16">
        <f t="shared" si="57"/>
        <v>0</v>
      </c>
      <c r="H475" s="16">
        <f t="shared" si="57"/>
        <v>0</v>
      </c>
      <c r="I475" s="16">
        <f t="shared" si="57"/>
        <v>0</v>
      </c>
      <c r="J475" s="16">
        <f t="shared" si="57"/>
        <v>0</v>
      </c>
      <c r="K475" s="16">
        <f t="shared" si="57"/>
        <v>0</v>
      </c>
      <c r="M475" s="22">
        <v>3768000</v>
      </c>
      <c r="N475" s="23">
        <v>3772000</v>
      </c>
      <c r="O475" s="25">
        <v>2574400</v>
      </c>
    </row>
    <row r="476" spans="2:15" ht="15" customHeight="1">
      <c r="B476" s="16">
        <f t="shared" si="50"/>
        <v>0</v>
      </c>
      <c r="C476" s="16">
        <f t="shared" si="57"/>
        <v>0</v>
      </c>
      <c r="D476" s="16">
        <f t="shared" si="57"/>
        <v>0</v>
      </c>
      <c r="E476" s="16">
        <f t="shared" si="57"/>
        <v>0</v>
      </c>
      <c r="F476" s="16">
        <f t="shared" si="57"/>
        <v>0</v>
      </c>
      <c r="G476" s="16">
        <f t="shared" si="57"/>
        <v>0</v>
      </c>
      <c r="H476" s="16">
        <f t="shared" si="57"/>
        <v>0</v>
      </c>
      <c r="I476" s="16">
        <f t="shared" si="57"/>
        <v>0</v>
      </c>
      <c r="J476" s="16">
        <f t="shared" si="57"/>
        <v>0</v>
      </c>
      <c r="K476" s="16">
        <f t="shared" si="57"/>
        <v>0</v>
      </c>
      <c r="M476" s="22">
        <v>3772000</v>
      </c>
      <c r="N476" s="23">
        <v>3776000</v>
      </c>
      <c r="O476" s="25">
        <v>2577600</v>
      </c>
    </row>
    <row r="477" spans="2:15" ht="15" customHeight="1">
      <c r="B477" s="16">
        <f t="shared" si="50"/>
        <v>0</v>
      </c>
      <c r="C477" s="16">
        <f t="shared" si="57"/>
        <v>0</v>
      </c>
      <c r="D477" s="16">
        <f t="shared" si="57"/>
        <v>0</v>
      </c>
      <c r="E477" s="16">
        <f t="shared" si="57"/>
        <v>0</v>
      </c>
      <c r="F477" s="16">
        <f t="shared" si="57"/>
        <v>0</v>
      </c>
      <c r="G477" s="16">
        <f t="shared" si="57"/>
        <v>0</v>
      </c>
      <c r="H477" s="16">
        <f t="shared" si="57"/>
        <v>0</v>
      </c>
      <c r="I477" s="16">
        <f t="shared" si="57"/>
        <v>0</v>
      </c>
      <c r="J477" s="16">
        <f t="shared" si="57"/>
        <v>0</v>
      </c>
      <c r="K477" s="16">
        <f t="shared" si="57"/>
        <v>0</v>
      </c>
      <c r="M477" s="22">
        <v>3776000</v>
      </c>
      <c r="N477" s="23">
        <v>3780000</v>
      </c>
      <c r="O477" s="25">
        <v>2580800</v>
      </c>
    </row>
    <row r="478" spans="2:15" ht="15" customHeight="1">
      <c r="B478" s="16">
        <f t="shared" si="50"/>
        <v>0</v>
      </c>
      <c r="C478" s="16">
        <f t="shared" si="57"/>
        <v>0</v>
      </c>
      <c r="D478" s="16">
        <f t="shared" si="57"/>
        <v>0</v>
      </c>
      <c r="E478" s="16">
        <f t="shared" si="57"/>
        <v>0</v>
      </c>
      <c r="F478" s="16">
        <f t="shared" si="57"/>
        <v>0</v>
      </c>
      <c r="G478" s="16">
        <f t="shared" si="57"/>
        <v>0</v>
      </c>
      <c r="H478" s="16">
        <f t="shared" si="57"/>
        <v>0</v>
      </c>
      <c r="I478" s="16">
        <f t="shared" si="57"/>
        <v>0</v>
      </c>
      <c r="J478" s="16">
        <f t="shared" si="57"/>
        <v>0</v>
      </c>
      <c r="K478" s="16">
        <f t="shared" si="57"/>
        <v>0</v>
      </c>
      <c r="M478" s="22">
        <v>3780000</v>
      </c>
      <c r="N478" s="23">
        <v>3784000</v>
      </c>
      <c r="O478" s="25">
        <v>2584000</v>
      </c>
    </row>
    <row r="479" spans="2:15" ht="15" customHeight="1">
      <c r="B479" s="16">
        <f t="shared" si="50"/>
        <v>0</v>
      </c>
      <c r="C479" s="16">
        <f t="shared" si="57"/>
        <v>0</v>
      </c>
      <c r="D479" s="16">
        <f t="shared" si="57"/>
        <v>0</v>
      </c>
      <c r="E479" s="16">
        <f t="shared" si="57"/>
        <v>0</v>
      </c>
      <c r="F479" s="16">
        <f t="shared" si="57"/>
        <v>0</v>
      </c>
      <c r="G479" s="16">
        <f t="shared" si="57"/>
        <v>0</v>
      </c>
      <c r="H479" s="16">
        <f t="shared" si="57"/>
        <v>0</v>
      </c>
      <c r="I479" s="16">
        <f t="shared" si="57"/>
        <v>0</v>
      </c>
      <c r="J479" s="16">
        <f t="shared" si="57"/>
        <v>0</v>
      </c>
      <c r="K479" s="16">
        <f t="shared" si="57"/>
        <v>0</v>
      </c>
      <c r="M479" s="22">
        <v>3784000</v>
      </c>
      <c r="N479" s="23">
        <v>3788000</v>
      </c>
      <c r="O479" s="25">
        <v>2587200</v>
      </c>
    </row>
    <row r="480" spans="2:15" ht="15" customHeight="1">
      <c r="B480" s="16">
        <f t="shared" si="50"/>
        <v>0</v>
      </c>
      <c r="C480" s="16">
        <f t="shared" si="57"/>
        <v>0</v>
      </c>
      <c r="D480" s="16">
        <f t="shared" si="57"/>
        <v>0</v>
      </c>
      <c r="E480" s="16">
        <f t="shared" si="57"/>
        <v>0</v>
      </c>
      <c r="F480" s="16">
        <f t="shared" si="57"/>
        <v>0</v>
      </c>
      <c r="G480" s="16">
        <f t="shared" si="57"/>
        <v>0</v>
      </c>
      <c r="H480" s="16">
        <f t="shared" si="57"/>
        <v>0</v>
      </c>
      <c r="I480" s="16">
        <f t="shared" si="57"/>
        <v>0</v>
      </c>
      <c r="J480" s="16">
        <f t="shared" si="57"/>
        <v>0</v>
      </c>
      <c r="K480" s="16">
        <f t="shared" si="57"/>
        <v>0</v>
      </c>
      <c r="M480" s="22">
        <v>3788000</v>
      </c>
      <c r="N480" s="23">
        <v>3792000</v>
      </c>
      <c r="O480" s="25">
        <v>2590400</v>
      </c>
    </row>
    <row r="481" spans="2:15" ht="15" customHeight="1">
      <c r="B481" s="16">
        <f t="shared" si="50"/>
        <v>0</v>
      </c>
      <c r="C481" s="16">
        <f t="shared" si="57"/>
        <v>0</v>
      </c>
      <c r="D481" s="16">
        <f t="shared" si="57"/>
        <v>0</v>
      </c>
      <c r="E481" s="16">
        <f t="shared" si="57"/>
        <v>0</v>
      </c>
      <c r="F481" s="16">
        <f t="shared" si="57"/>
        <v>0</v>
      </c>
      <c r="G481" s="16">
        <f t="shared" si="57"/>
        <v>0</v>
      </c>
      <c r="H481" s="16">
        <f t="shared" si="57"/>
        <v>0</v>
      </c>
      <c r="I481" s="16">
        <f t="shared" si="57"/>
        <v>0</v>
      </c>
      <c r="J481" s="16">
        <f t="shared" si="57"/>
        <v>0</v>
      </c>
      <c r="K481" s="16">
        <f t="shared" si="57"/>
        <v>0</v>
      </c>
      <c r="M481" s="22">
        <v>3792000</v>
      </c>
      <c r="N481" s="23">
        <v>3796000</v>
      </c>
      <c r="O481" s="25">
        <v>2593600</v>
      </c>
    </row>
    <row r="482" spans="2:15" ht="15" customHeight="1">
      <c r="B482" s="16">
        <f t="shared" si="50"/>
        <v>0</v>
      </c>
      <c r="C482" s="16">
        <f t="shared" si="57"/>
        <v>0</v>
      </c>
      <c r="D482" s="16">
        <f t="shared" si="57"/>
        <v>0</v>
      </c>
      <c r="E482" s="16">
        <f t="shared" si="57"/>
        <v>0</v>
      </c>
      <c r="F482" s="16">
        <f t="shared" si="57"/>
        <v>0</v>
      </c>
      <c r="G482" s="16">
        <f t="shared" si="57"/>
        <v>0</v>
      </c>
      <c r="H482" s="16">
        <f t="shared" si="57"/>
        <v>0</v>
      </c>
      <c r="I482" s="16">
        <f t="shared" si="57"/>
        <v>0</v>
      </c>
      <c r="J482" s="16">
        <f t="shared" si="57"/>
        <v>0</v>
      </c>
      <c r="K482" s="16">
        <f t="shared" si="57"/>
        <v>0</v>
      </c>
      <c r="M482" s="22">
        <v>3796000</v>
      </c>
      <c r="N482" s="23">
        <v>3800000</v>
      </c>
      <c r="O482" s="25">
        <v>2596800</v>
      </c>
    </row>
    <row r="483" spans="2:15" ht="15" customHeight="1">
      <c r="B483" s="16">
        <f t="shared" si="50"/>
        <v>0</v>
      </c>
      <c r="C483" s="16">
        <f>IF(AND($M483&lt;=C$4,C$4&lt;$N483),$O483,0)</f>
        <v>0</v>
      </c>
      <c r="D483" s="16">
        <f>IF(AND($M483&lt;=D$4,D$4&lt;$N483),$O483,0)</f>
        <v>0</v>
      </c>
      <c r="E483" s="16">
        <f t="shared" si="57"/>
        <v>0</v>
      </c>
      <c r="F483" s="16">
        <f t="shared" si="57"/>
        <v>0</v>
      </c>
      <c r="G483" s="16">
        <f t="shared" si="57"/>
        <v>0</v>
      </c>
      <c r="H483" s="16">
        <f t="shared" si="57"/>
        <v>0</v>
      </c>
      <c r="I483" s="16">
        <f t="shared" si="57"/>
        <v>0</v>
      </c>
      <c r="J483" s="16">
        <f t="shared" si="57"/>
        <v>0</v>
      </c>
      <c r="K483" s="16">
        <f t="shared" si="57"/>
        <v>0</v>
      </c>
      <c r="M483" s="22">
        <v>3800000</v>
      </c>
      <c r="N483" s="23">
        <v>3804000</v>
      </c>
      <c r="O483" s="25">
        <v>2600000</v>
      </c>
    </row>
    <row r="484" spans="2:15" ht="15" customHeight="1">
      <c r="B484" s="16">
        <f t="shared" si="50"/>
        <v>0</v>
      </c>
      <c r="C484" s="16">
        <f t="shared" si="57"/>
        <v>0</v>
      </c>
      <c r="D484" s="16">
        <f t="shared" si="57"/>
        <v>0</v>
      </c>
      <c r="E484" s="16">
        <f t="shared" si="57"/>
        <v>0</v>
      </c>
      <c r="F484" s="16">
        <f t="shared" si="57"/>
        <v>0</v>
      </c>
      <c r="G484" s="16">
        <f t="shared" si="57"/>
        <v>0</v>
      </c>
      <c r="H484" s="16">
        <f t="shared" si="57"/>
        <v>0</v>
      </c>
      <c r="I484" s="16">
        <f t="shared" si="57"/>
        <v>0</v>
      </c>
      <c r="J484" s="16">
        <f t="shared" si="57"/>
        <v>0</v>
      </c>
      <c r="K484" s="16">
        <f t="shared" si="57"/>
        <v>0</v>
      </c>
      <c r="M484" s="22">
        <v>3804000</v>
      </c>
      <c r="N484" s="23">
        <v>3808000</v>
      </c>
      <c r="O484" s="25">
        <v>2603200</v>
      </c>
    </row>
    <row r="485" spans="2:15" ht="15" customHeight="1">
      <c r="B485" s="16">
        <f t="shared" ref="B485:B548" si="58">IF(AND($M485&lt;=B$4,B$4&lt;$N485),$O485,0)</f>
        <v>0</v>
      </c>
      <c r="C485" s="16">
        <f t="shared" si="57"/>
        <v>0</v>
      </c>
      <c r="D485" s="16">
        <f t="shared" si="57"/>
        <v>0</v>
      </c>
      <c r="E485" s="16">
        <f t="shared" si="57"/>
        <v>0</v>
      </c>
      <c r="F485" s="16">
        <f t="shared" si="57"/>
        <v>0</v>
      </c>
      <c r="G485" s="16">
        <f t="shared" si="57"/>
        <v>0</v>
      </c>
      <c r="H485" s="16">
        <f t="shared" si="57"/>
        <v>0</v>
      </c>
      <c r="I485" s="16">
        <f t="shared" si="57"/>
        <v>0</v>
      </c>
      <c r="J485" s="16">
        <f t="shared" si="57"/>
        <v>0</v>
      </c>
      <c r="K485" s="16">
        <f t="shared" si="57"/>
        <v>0</v>
      </c>
      <c r="M485" s="22">
        <v>3808000</v>
      </c>
      <c r="N485" s="23">
        <v>3812000</v>
      </c>
      <c r="O485" s="25">
        <v>2606400</v>
      </c>
    </row>
    <row r="486" spans="2:15" ht="15" customHeight="1">
      <c r="B486" s="16">
        <f t="shared" si="58"/>
        <v>0</v>
      </c>
      <c r="C486" s="16">
        <f t="shared" si="57"/>
        <v>0</v>
      </c>
      <c r="D486" s="16">
        <f t="shared" si="57"/>
        <v>0</v>
      </c>
      <c r="E486" s="16">
        <f t="shared" si="57"/>
        <v>0</v>
      </c>
      <c r="F486" s="16">
        <f t="shared" si="57"/>
        <v>0</v>
      </c>
      <c r="G486" s="16">
        <f t="shared" si="57"/>
        <v>0</v>
      </c>
      <c r="H486" s="16">
        <f t="shared" si="57"/>
        <v>0</v>
      </c>
      <c r="I486" s="16">
        <f t="shared" si="57"/>
        <v>0</v>
      </c>
      <c r="J486" s="16">
        <f t="shared" si="57"/>
        <v>0</v>
      </c>
      <c r="K486" s="16">
        <f t="shared" si="57"/>
        <v>0</v>
      </c>
      <c r="M486" s="22">
        <v>3812000</v>
      </c>
      <c r="N486" s="23">
        <v>3816000</v>
      </c>
      <c r="O486" s="25">
        <v>2609600</v>
      </c>
    </row>
    <row r="487" spans="2:15" ht="15" customHeight="1">
      <c r="B487" s="16">
        <f t="shared" si="58"/>
        <v>0</v>
      </c>
      <c r="C487" s="16">
        <f t="shared" si="57"/>
        <v>0</v>
      </c>
      <c r="D487" s="16">
        <f t="shared" si="57"/>
        <v>0</v>
      </c>
      <c r="E487" s="16">
        <f t="shared" si="57"/>
        <v>0</v>
      </c>
      <c r="F487" s="16">
        <f t="shared" si="57"/>
        <v>0</v>
      </c>
      <c r="G487" s="16">
        <f t="shared" si="57"/>
        <v>0</v>
      </c>
      <c r="H487" s="16">
        <f t="shared" si="57"/>
        <v>0</v>
      </c>
      <c r="I487" s="16">
        <f t="shared" si="57"/>
        <v>0</v>
      </c>
      <c r="J487" s="16">
        <f t="shared" si="57"/>
        <v>0</v>
      </c>
      <c r="K487" s="16">
        <f t="shared" si="57"/>
        <v>0</v>
      </c>
      <c r="M487" s="22">
        <v>3816000</v>
      </c>
      <c r="N487" s="23">
        <v>3820000</v>
      </c>
      <c r="O487" s="25">
        <v>2612800</v>
      </c>
    </row>
    <row r="488" spans="2:15" ht="15" customHeight="1">
      <c r="B488" s="16">
        <f t="shared" si="58"/>
        <v>0</v>
      </c>
      <c r="C488" s="16">
        <f t="shared" si="57"/>
        <v>0</v>
      </c>
      <c r="D488" s="16">
        <f t="shared" si="57"/>
        <v>0</v>
      </c>
      <c r="E488" s="16">
        <f t="shared" si="57"/>
        <v>0</v>
      </c>
      <c r="F488" s="16">
        <f t="shared" si="57"/>
        <v>0</v>
      </c>
      <c r="G488" s="16">
        <f t="shared" si="57"/>
        <v>0</v>
      </c>
      <c r="H488" s="16">
        <f t="shared" si="57"/>
        <v>0</v>
      </c>
      <c r="I488" s="16">
        <f t="shared" si="57"/>
        <v>0</v>
      </c>
      <c r="J488" s="16">
        <f t="shared" si="57"/>
        <v>0</v>
      </c>
      <c r="K488" s="16">
        <f t="shared" si="57"/>
        <v>0</v>
      </c>
      <c r="M488" s="22">
        <v>3820000</v>
      </c>
      <c r="N488" s="23">
        <v>3824000</v>
      </c>
      <c r="O488" s="25">
        <v>2616000</v>
      </c>
    </row>
    <row r="489" spans="2:15" ht="15" customHeight="1">
      <c r="B489" s="16">
        <f t="shared" si="58"/>
        <v>0</v>
      </c>
      <c r="C489" s="16">
        <f t="shared" si="57"/>
        <v>0</v>
      </c>
      <c r="D489" s="16">
        <f t="shared" si="57"/>
        <v>0</v>
      </c>
      <c r="E489" s="16">
        <f t="shared" si="57"/>
        <v>0</v>
      </c>
      <c r="F489" s="16">
        <f t="shared" si="57"/>
        <v>0</v>
      </c>
      <c r="G489" s="16">
        <f t="shared" si="57"/>
        <v>0</v>
      </c>
      <c r="H489" s="16">
        <f t="shared" si="57"/>
        <v>0</v>
      </c>
      <c r="I489" s="16">
        <f t="shared" si="57"/>
        <v>0</v>
      </c>
      <c r="J489" s="16">
        <f t="shared" si="57"/>
        <v>0</v>
      </c>
      <c r="K489" s="16">
        <f t="shared" si="57"/>
        <v>0</v>
      </c>
      <c r="M489" s="22">
        <v>3824000</v>
      </c>
      <c r="N489" s="23">
        <v>3828000</v>
      </c>
      <c r="O489" s="25">
        <v>2619200</v>
      </c>
    </row>
    <row r="490" spans="2:15" ht="15" customHeight="1">
      <c r="B490" s="16">
        <f t="shared" si="58"/>
        <v>0</v>
      </c>
      <c r="C490" s="16">
        <f t="shared" ref="C490:K499" si="59">IF(AND($M490&lt;=C$4,C$4&lt;$N490),$O490,0)</f>
        <v>0</v>
      </c>
      <c r="D490" s="16">
        <f t="shared" si="59"/>
        <v>0</v>
      </c>
      <c r="E490" s="16">
        <f t="shared" si="59"/>
        <v>0</v>
      </c>
      <c r="F490" s="16">
        <f t="shared" si="59"/>
        <v>0</v>
      </c>
      <c r="G490" s="16">
        <f t="shared" si="59"/>
        <v>0</v>
      </c>
      <c r="H490" s="16">
        <f t="shared" si="59"/>
        <v>0</v>
      </c>
      <c r="I490" s="16">
        <f t="shared" si="59"/>
        <v>0</v>
      </c>
      <c r="J490" s="16">
        <f t="shared" si="59"/>
        <v>0</v>
      </c>
      <c r="K490" s="16">
        <f t="shared" si="59"/>
        <v>0</v>
      </c>
      <c r="M490" s="22">
        <v>3828000</v>
      </c>
      <c r="N490" s="23">
        <v>3832000</v>
      </c>
      <c r="O490" s="25">
        <v>2622400</v>
      </c>
    </row>
    <row r="491" spans="2:15" ht="15" customHeight="1">
      <c r="B491" s="16">
        <f t="shared" si="58"/>
        <v>0</v>
      </c>
      <c r="C491" s="16">
        <f t="shared" si="59"/>
        <v>0</v>
      </c>
      <c r="D491" s="16">
        <f t="shared" si="59"/>
        <v>0</v>
      </c>
      <c r="E491" s="16">
        <f t="shared" si="59"/>
        <v>0</v>
      </c>
      <c r="F491" s="16">
        <f t="shared" si="59"/>
        <v>0</v>
      </c>
      <c r="G491" s="16">
        <f t="shared" si="59"/>
        <v>0</v>
      </c>
      <c r="H491" s="16">
        <f t="shared" si="59"/>
        <v>0</v>
      </c>
      <c r="I491" s="16">
        <f t="shared" si="59"/>
        <v>0</v>
      </c>
      <c r="J491" s="16">
        <f t="shared" si="59"/>
        <v>0</v>
      </c>
      <c r="K491" s="16">
        <f t="shared" si="59"/>
        <v>0</v>
      </c>
      <c r="M491" s="22">
        <v>3832000</v>
      </c>
      <c r="N491" s="23">
        <v>3836000</v>
      </c>
      <c r="O491" s="25">
        <v>2625600</v>
      </c>
    </row>
    <row r="492" spans="2:15" ht="15" customHeight="1">
      <c r="B492" s="16">
        <f t="shared" si="58"/>
        <v>0</v>
      </c>
      <c r="C492" s="16">
        <f t="shared" si="59"/>
        <v>0</v>
      </c>
      <c r="D492" s="16">
        <f t="shared" si="59"/>
        <v>0</v>
      </c>
      <c r="E492" s="16">
        <f t="shared" si="59"/>
        <v>0</v>
      </c>
      <c r="F492" s="16">
        <f t="shared" si="59"/>
        <v>0</v>
      </c>
      <c r="G492" s="16">
        <f t="shared" si="59"/>
        <v>0</v>
      </c>
      <c r="H492" s="16">
        <f t="shared" si="59"/>
        <v>0</v>
      </c>
      <c r="I492" s="16">
        <f t="shared" si="59"/>
        <v>0</v>
      </c>
      <c r="J492" s="16">
        <f t="shared" si="59"/>
        <v>0</v>
      </c>
      <c r="K492" s="16">
        <f t="shared" si="59"/>
        <v>0</v>
      </c>
      <c r="M492" s="22">
        <v>3836000</v>
      </c>
      <c r="N492" s="23">
        <v>3840000</v>
      </c>
      <c r="O492" s="25">
        <v>2628800</v>
      </c>
    </row>
    <row r="493" spans="2:15" ht="15" customHeight="1">
      <c r="B493" s="16">
        <f t="shared" si="58"/>
        <v>0</v>
      </c>
      <c r="C493" s="16">
        <f t="shared" si="59"/>
        <v>0</v>
      </c>
      <c r="D493" s="16">
        <f t="shared" si="59"/>
        <v>0</v>
      </c>
      <c r="E493" s="16">
        <f t="shared" si="59"/>
        <v>0</v>
      </c>
      <c r="F493" s="16">
        <f t="shared" si="59"/>
        <v>0</v>
      </c>
      <c r="G493" s="16">
        <f t="shared" si="59"/>
        <v>0</v>
      </c>
      <c r="H493" s="16">
        <f t="shared" si="59"/>
        <v>0</v>
      </c>
      <c r="I493" s="16">
        <f t="shared" si="59"/>
        <v>0</v>
      </c>
      <c r="J493" s="16">
        <f t="shared" si="59"/>
        <v>0</v>
      </c>
      <c r="K493" s="16">
        <f t="shared" si="59"/>
        <v>0</v>
      </c>
      <c r="M493" s="22">
        <v>3840000</v>
      </c>
      <c r="N493" s="23">
        <v>3844000</v>
      </c>
      <c r="O493" s="25">
        <v>2632000</v>
      </c>
    </row>
    <row r="494" spans="2:15" ht="15" customHeight="1">
      <c r="B494" s="16">
        <f t="shared" si="58"/>
        <v>0</v>
      </c>
      <c r="C494" s="16">
        <f t="shared" si="59"/>
        <v>0</v>
      </c>
      <c r="D494" s="16">
        <f t="shared" si="59"/>
        <v>0</v>
      </c>
      <c r="E494" s="16">
        <f t="shared" si="59"/>
        <v>0</v>
      </c>
      <c r="F494" s="16">
        <f t="shared" si="59"/>
        <v>0</v>
      </c>
      <c r="G494" s="16">
        <f t="shared" si="59"/>
        <v>0</v>
      </c>
      <c r="H494" s="16">
        <f t="shared" si="59"/>
        <v>0</v>
      </c>
      <c r="I494" s="16">
        <f t="shared" si="59"/>
        <v>0</v>
      </c>
      <c r="J494" s="16">
        <f t="shared" si="59"/>
        <v>0</v>
      </c>
      <c r="K494" s="16">
        <f t="shared" si="59"/>
        <v>0</v>
      </c>
      <c r="M494" s="22">
        <v>3844000</v>
      </c>
      <c r="N494" s="23">
        <v>3848000</v>
      </c>
      <c r="O494" s="25">
        <v>2635200</v>
      </c>
    </row>
    <row r="495" spans="2:15" ht="15" customHeight="1">
      <c r="B495" s="16">
        <f t="shared" si="58"/>
        <v>0</v>
      </c>
      <c r="C495" s="16">
        <f t="shared" si="59"/>
        <v>0</v>
      </c>
      <c r="D495" s="16">
        <f t="shared" si="59"/>
        <v>0</v>
      </c>
      <c r="E495" s="16">
        <f t="shared" si="59"/>
        <v>0</v>
      </c>
      <c r="F495" s="16">
        <f t="shared" si="59"/>
        <v>0</v>
      </c>
      <c r="G495" s="16">
        <f t="shared" si="59"/>
        <v>0</v>
      </c>
      <c r="H495" s="16">
        <f t="shared" si="59"/>
        <v>0</v>
      </c>
      <c r="I495" s="16">
        <f t="shared" si="59"/>
        <v>0</v>
      </c>
      <c r="J495" s="16">
        <f t="shared" si="59"/>
        <v>0</v>
      </c>
      <c r="K495" s="16">
        <f t="shared" si="59"/>
        <v>0</v>
      </c>
      <c r="M495" s="22">
        <v>3848000</v>
      </c>
      <c r="N495" s="23">
        <v>3852000</v>
      </c>
      <c r="O495" s="25">
        <v>2638400</v>
      </c>
    </row>
    <row r="496" spans="2:15" ht="15" customHeight="1">
      <c r="B496" s="16">
        <f t="shared" si="58"/>
        <v>0</v>
      </c>
      <c r="C496" s="16">
        <f t="shared" si="59"/>
        <v>0</v>
      </c>
      <c r="D496" s="16">
        <f t="shared" si="59"/>
        <v>0</v>
      </c>
      <c r="E496" s="16">
        <f t="shared" si="59"/>
        <v>0</v>
      </c>
      <c r="F496" s="16">
        <f t="shared" si="59"/>
        <v>0</v>
      </c>
      <c r="G496" s="16">
        <f t="shared" si="59"/>
        <v>0</v>
      </c>
      <c r="H496" s="16">
        <f t="shared" si="59"/>
        <v>0</v>
      </c>
      <c r="I496" s="16">
        <f t="shared" si="59"/>
        <v>0</v>
      </c>
      <c r="J496" s="16">
        <f t="shared" si="59"/>
        <v>0</v>
      </c>
      <c r="K496" s="16">
        <f t="shared" si="59"/>
        <v>0</v>
      </c>
      <c r="M496" s="22">
        <v>3852000</v>
      </c>
      <c r="N496" s="23">
        <v>3856000</v>
      </c>
      <c r="O496" s="25">
        <v>2641600</v>
      </c>
    </row>
    <row r="497" spans="2:15" ht="15" customHeight="1">
      <c r="B497" s="16">
        <f t="shared" si="58"/>
        <v>0</v>
      </c>
      <c r="C497" s="16">
        <f t="shared" si="59"/>
        <v>0</v>
      </c>
      <c r="D497" s="16">
        <f t="shared" si="59"/>
        <v>0</v>
      </c>
      <c r="E497" s="16">
        <f t="shared" si="59"/>
        <v>0</v>
      </c>
      <c r="F497" s="16">
        <f t="shared" si="59"/>
        <v>0</v>
      </c>
      <c r="G497" s="16">
        <f t="shared" si="59"/>
        <v>0</v>
      </c>
      <c r="H497" s="16">
        <f t="shared" si="59"/>
        <v>0</v>
      </c>
      <c r="I497" s="16">
        <f t="shared" si="59"/>
        <v>0</v>
      </c>
      <c r="J497" s="16">
        <f t="shared" si="59"/>
        <v>0</v>
      </c>
      <c r="K497" s="16">
        <f t="shared" si="59"/>
        <v>0</v>
      </c>
      <c r="M497" s="22">
        <v>3856000</v>
      </c>
      <c r="N497" s="23">
        <v>3860000</v>
      </c>
      <c r="O497" s="25">
        <v>2644800</v>
      </c>
    </row>
    <row r="498" spans="2:15" ht="15" customHeight="1">
      <c r="B498" s="16">
        <f t="shared" si="58"/>
        <v>0</v>
      </c>
      <c r="C498" s="16">
        <f t="shared" si="59"/>
        <v>0</v>
      </c>
      <c r="D498" s="16">
        <f t="shared" si="59"/>
        <v>0</v>
      </c>
      <c r="E498" s="16">
        <f t="shared" si="59"/>
        <v>0</v>
      </c>
      <c r="F498" s="16">
        <f t="shared" si="59"/>
        <v>0</v>
      </c>
      <c r="G498" s="16">
        <f t="shared" si="59"/>
        <v>0</v>
      </c>
      <c r="H498" s="16">
        <f t="shared" si="59"/>
        <v>0</v>
      </c>
      <c r="I498" s="16">
        <f t="shared" si="59"/>
        <v>0</v>
      </c>
      <c r="J498" s="16">
        <f t="shared" si="59"/>
        <v>0</v>
      </c>
      <c r="K498" s="16">
        <f t="shared" si="59"/>
        <v>0</v>
      </c>
      <c r="M498" s="22">
        <v>3860000</v>
      </c>
      <c r="N498" s="23">
        <v>3864000</v>
      </c>
      <c r="O498" s="25">
        <v>2648000</v>
      </c>
    </row>
    <row r="499" spans="2:15" ht="15" customHeight="1">
      <c r="B499" s="16">
        <f t="shared" si="58"/>
        <v>0</v>
      </c>
      <c r="C499" s="16">
        <f t="shared" si="59"/>
        <v>0</v>
      </c>
      <c r="D499" s="16">
        <f t="shared" si="59"/>
        <v>0</v>
      </c>
      <c r="E499" s="16">
        <f t="shared" si="59"/>
        <v>0</v>
      </c>
      <c r="F499" s="16">
        <f t="shared" si="59"/>
        <v>0</v>
      </c>
      <c r="G499" s="16">
        <f t="shared" si="59"/>
        <v>0</v>
      </c>
      <c r="H499" s="16">
        <f t="shared" si="59"/>
        <v>0</v>
      </c>
      <c r="I499" s="16">
        <f t="shared" si="59"/>
        <v>0</v>
      </c>
      <c r="J499" s="16">
        <f t="shared" si="59"/>
        <v>0</v>
      </c>
      <c r="K499" s="16">
        <f t="shared" si="59"/>
        <v>0</v>
      </c>
      <c r="M499" s="22">
        <v>3864000</v>
      </c>
      <c r="N499" s="23">
        <v>3868000</v>
      </c>
      <c r="O499" s="25">
        <v>2651200</v>
      </c>
    </row>
    <row r="500" spans="2:15" ht="15" customHeight="1">
      <c r="B500" s="16">
        <f t="shared" si="58"/>
        <v>0</v>
      </c>
      <c r="C500" s="16">
        <f t="shared" ref="C500:K509" si="60">IF(AND($M500&lt;=C$4,C$4&lt;$N500),$O500,0)</f>
        <v>0</v>
      </c>
      <c r="D500" s="16">
        <f t="shared" si="60"/>
        <v>0</v>
      </c>
      <c r="E500" s="16">
        <f t="shared" si="60"/>
        <v>0</v>
      </c>
      <c r="F500" s="16">
        <f t="shared" si="60"/>
        <v>0</v>
      </c>
      <c r="G500" s="16">
        <f t="shared" si="60"/>
        <v>0</v>
      </c>
      <c r="H500" s="16">
        <f t="shared" si="60"/>
        <v>0</v>
      </c>
      <c r="I500" s="16">
        <f t="shared" si="60"/>
        <v>0</v>
      </c>
      <c r="J500" s="16">
        <f t="shared" si="60"/>
        <v>0</v>
      </c>
      <c r="K500" s="16">
        <f t="shared" si="60"/>
        <v>0</v>
      </c>
      <c r="M500" s="22">
        <v>3868000</v>
      </c>
      <c r="N500" s="23">
        <v>3872000</v>
      </c>
      <c r="O500" s="25">
        <v>2654400</v>
      </c>
    </row>
    <row r="501" spans="2:15" ht="15" customHeight="1">
      <c r="B501" s="16">
        <f t="shared" si="58"/>
        <v>0</v>
      </c>
      <c r="C501" s="16">
        <f t="shared" si="60"/>
        <v>0</v>
      </c>
      <c r="D501" s="16">
        <f t="shared" si="60"/>
        <v>0</v>
      </c>
      <c r="E501" s="16">
        <f t="shared" si="60"/>
        <v>0</v>
      </c>
      <c r="F501" s="16">
        <f t="shared" si="60"/>
        <v>0</v>
      </c>
      <c r="G501" s="16">
        <f t="shared" si="60"/>
        <v>0</v>
      </c>
      <c r="H501" s="16">
        <f t="shared" si="60"/>
        <v>0</v>
      </c>
      <c r="I501" s="16">
        <f t="shared" si="60"/>
        <v>0</v>
      </c>
      <c r="J501" s="16">
        <f t="shared" si="60"/>
        <v>0</v>
      </c>
      <c r="K501" s="16">
        <f t="shared" si="60"/>
        <v>0</v>
      </c>
      <c r="M501" s="22">
        <v>3872000</v>
      </c>
      <c r="N501" s="23">
        <v>3876000</v>
      </c>
      <c r="O501" s="25">
        <v>2657600</v>
      </c>
    </row>
    <row r="502" spans="2:15" ht="15" customHeight="1">
      <c r="B502" s="16">
        <f t="shared" si="58"/>
        <v>0</v>
      </c>
      <c r="C502" s="16">
        <f t="shared" si="60"/>
        <v>0</v>
      </c>
      <c r="D502" s="16">
        <f t="shared" si="60"/>
        <v>0</v>
      </c>
      <c r="E502" s="16">
        <f t="shared" si="60"/>
        <v>0</v>
      </c>
      <c r="F502" s="16">
        <f t="shared" si="60"/>
        <v>0</v>
      </c>
      <c r="G502" s="16">
        <f t="shared" si="60"/>
        <v>0</v>
      </c>
      <c r="H502" s="16">
        <f t="shared" si="60"/>
        <v>0</v>
      </c>
      <c r="I502" s="16">
        <f t="shared" si="60"/>
        <v>0</v>
      </c>
      <c r="J502" s="16">
        <f t="shared" si="60"/>
        <v>0</v>
      </c>
      <c r="K502" s="16">
        <f t="shared" si="60"/>
        <v>0</v>
      </c>
      <c r="M502" s="22">
        <v>3876000</v>
      </c>
      <c r="N502" s="23">
        <v>3880000</v>
      </c>
      <c r="O502" s="25">
        <v>2660800</v>
      </c>
    </row>
    <row r="503" spans="2:15" ht="15" customHeight="1">
      <c r="B503" s="16">
        <f t="shared" si="58"/>
        <v>0</v>
      </c>
      <c r="C503" s="16">
        <f t="shared" si="60"/>
        <v>0</v>
      </c>
      <c r="D503" s="16">
        <f t="shared" si="60"/>
        <v>0</v>
      </c>
      <c r="E503" s="16">
        <f t="shared" si="60"/>
        <v>0</v>
      </c>
      <c r="F503" s="16">
        <f t="shared" si="60"/>
        <v>0</v>
      </c>
      <c r="G503" s="16">
        <f t="shared" si="60"/>
        <v>0</v>
      </c>
      <c r="H503" s="16">
        <f t="shared" si="60"/>
        <v>0</v>
      </c>
      <c r="I503" s="16">
        <f t="shared" si="60"/>
        <v>0</v>
      </c>
      <c r="J503" s="16">
        <f t="shared" si="60"/>
        <v>0</v>
      </c>
      <c r="K503" s="16">
        <f t="shared" si="60"/>
        <v>0</v>
      </c>
      <c r="M503" s="22">
        <v>3880000</v>
      </c>
      <c r="N503" s="23">
        <v>3884000</v>
      </c>
      <c r="O503" s="25">
        <v>2664000</v>
      </c>
    </row>
    <row r="504" spans="2:15" ht="15" customHeight="1">
      <c r="B504" s="16">
        <f t="shared" si="58"/>
        <v>0</v>
      </c>
      <c r="C504" s="16">
        <f t="shared" si="60"/>
        <v>0</v>
      </c>
      <c r="D504" s="16">
        <f t="shared" si="60"/>
        <v>0</v>
      </c>
      <c r="E504" s="16">
        <f t="shared" si="60"/>
        <v>0</v>
      </c>
      <c r="F504" s="16">
        <f t="shared" si="60"/>
        <v>0</v>
      </c>
      <c r="G504" s="16">
        <f t="shared" si="60"/>
        <v>0</v>
      </c>
      <c r="H504" s="16">
        <f t="shared" si="60"/>
        <v>0</v>
      </c>
      <c r="I504" s="16">
        <f t="shared" si="60"/>
        <v>0</v>
      </c>
      <c r="J504" s="16">
        <f t="shared" si="60"/>
        <v>0</v>
      </c>
      <c r="K504" s="16">
        <f t="shared" si="60"/>
        <v>0</v>
      </c>
      <c r="M504" s="22">
        <v>3884000</v>
      </c>
      <c r="N504" s="23">
        <v>3888000</v>
      </c>
      <c r="O504" s="25">
        <v>2667200</v>
      </c>
    </row>
    <row r="505" spans="2:15" ht="15" customHeight="1">
      <c r="B505" s="16">
        <f t="shared" si="58"/>
        <v>0</v>
      </c>
      <c r="C505" s="16">
        <f t="shared" si="60"/>
        <v>0</v>
      </c>
      <c r="D505" s="16">
        <f t="shared" si="60"/>
        <v>0</v>
      </c>
      <c r="E505" s="16">
        <f t="shared" si="60"/>
        <v>0</v>
      </c>
      <c r="F505" s="16">
        <f t="shared" si="60"/>
        <v>0</v>
      </c>
      <c r="G505" s="16">
        <f t="shared" si="60"/>
        <v>0</v>
      </c>
      <c r="H505" s="16">
        <f t="shared" si="60"/>
        <v>0</v>
      </c>
      <c r="I505" s="16">
        <f t="shared" si="60"/>
        <v>0</v>
      </c>
      <c r="J505" s="16">
        <f t="shared" si="60"/>
        <v>0</v>
      </c>
      <c r="K505" s="16">
        <f t="shared" si="60"/>
        <v>0</v>
      </c>
      <c r="M505" s="22">
        <v>3888000</v>
      </c>
      <c r="N505" s="23">
        <v>3892000</v>
      </c>
      <c r="O505" s="25">
        <v>2670400</v>
      </c>
    </row>
    <row r="506" spans="2:15" ht="15" customHeight="1">
      <c r="B506" s="16">
        <f t="shared" si="58"/>
        <v>0</v>
      </c>
      <c r="C506" s="16">
        <f t="shared" si="60"/>
        <v>0</v>
      </c>
      <c r="D506" s="16">
        <f t="shared" si="60"/>
        <v>0</v>
      </c>
      <c r="E506" s="16">
        <f t="shared" si="60"/>
        <v>0</v>
      </c>
      <c r="F506" s="16">
        <f t="shared" si="60"/>
        <v>0</v>
      </c>
      <c r="G506" s="16">
        <f t="shared" si="60"/>
        <v>0</v>
      </c>
      <c r="H506" s="16">
        <f t="shared" si="60"/>
        <v>0</v>
      </c>
      <c r="I506" s="16">
        <f t="shared" si="60"/>
        <v>0</v>
      </c>
      <c r="J506" s="16">
        <f t="shared" si="60"/>
        <v>0</v>
      </c>
      <c r="K506" s="16">
        <f t="shared" si="60"/>
        <v>0</v>
      </c>
      <c r="M506" s="22">
        <v>3892000</v>
      </c>
      <c r="N506" s="23">
        <v>3896000</v>
      </c>
      <c r="O506" s="25">
        <v>2673600</v>
      </c>
    </row>
    <row r="507" spans="2:15" ht="15" customHeight="1">
      <c r="B507" s="16">
        <f t="shared" si="58"/>
        <v>0</v>
      </c>
      <c r="C507" s="16">
        <f t="shared" si="60"/>
        <v>0</v>
      </c>
      <c r="D507" s="16">
        <f t="shared" si="60"/>
        <v>0</v>
      </c>
      <c r="E507" s="16">
        <f t="shared" si="60"/>
        <v>0</v>
      </c>
      <c r="F507" s="16">
        <f t="shared" si="60"/>
        <v>0</v>
      </c>
      <c r="G507" s="16">
        <f t="shared" si="60"/>
        <v>0</v>
      </c>
      <c r="H507" s="16">
        <f t="shared" si="60"/>
        <v>0</v>
      </c>
      <c r="I507" s="16">
        <f t="shared" si="60"/>
        <v>0</v>
      </c>
      <c r="J507" s="16">
        <f t="shared" si="60"/>
        <v>0</v>
      </c>
      <c r="K507" s="16">
        <f t="shared" si="60"/>
        <v>0</v>
      </c>
      <c r="M507" s="22">
        <v>3896000</v>
      </c>
      <c r="N507" s="23">
        <v>3900000</v>
      </c>
      <c r="O507" s="25">
        <v>2676800</v>
      </c>
    </row>
    <row r="508" spans="2:15" ht="15" customHeight="1">
      <c r="B508" s="16">
        <f t="shared" si="58"/>
        <v>0</v>
      </c>
      <c r="C508" s="16">
        <f t="shared" si="60"/>
        <v>0</v>
      </c>
      <c r="D508" s="16">
        <f t="shared" si="60"/>
        <v>0</v>
      </c>
      <c r="E508" s="16">
        <f t="shared" si="60"/>
        <v>0</v>
      </c>
      <c r="F508" s="16">
        <f t="shared" si="60"/>
        <v>0</v>
      </c>
      <c r="G508" s="16">
        <f t="shared" si="60"/>
        <v>0</v>
      </c>
      <c r="H508" s="16">
        <f t="shared" si="60"/>
        <v>0</v>
      </c>
      <c r="I508" s="16">
        <f t="shared" si="60"/>
        <v>0</v>
      </c>
      <c r="J508" s="16">
        <f t="shared" si="60"/>
        <v>0</v>
      </c>
      <c r="K508" s="16">
        <f t="shared" si="60"/>
        <v>0</v>
      </c>
      <c r="M508" s="22">
        <v>3900000</v>
      </c>
      <c r="N508" s="23">
        <v>3904000</v>
      </c>
      <c r="O508" s="25">
        <v>2680000</v>
      </c>
    </row>
    <row r="509" spans="2:15" ht="15" customHeight="1">
      <c r="B509" s="16">
        <f t="shared" si="58"/>
        <v>0</v>
      </c>
      <c r="C509" s="16">
        <f t="shared" si="60"/>
        <v>0</v>
      </c>
      <c r="D509" s="16">
        <f t="shared" si="60"/>
        <v>0</v>
      </c>
      <c r="E509" s="16">
        <f t="shared" si="60"/>
        <v>0</v>
      </c>
      <c r="F509" s="16">
        <f t="shared" si="60"/>
        <v>0</v>
      </c>
      <c r="G509" s="16">
        <f t="shared" si="60"/>
        <v>0</v>
      </c>
      <c r="H509" s="16">
        <f t="shared" si="60"/>
        <v>0</v>
      </c>
      <c r="I509" s="16">
        <f t="shared" si="60"/>
        <v>0</v>
      </c>
      <c r="J509" s="16">
        <f t="shared" si="60"/>
        <v>0</v>
      </c>
      <c r="K509" s="16">
        <f t="shared" si="60"/>
        <v>0</v>
      </c>
      <c r="M509" s="22">
        <v>3904000</v>
      </c>
      <c r="N509" s="23">
        <v>3908000</v>
      </c>
      <c r="O509" s="25">
        <v>2683200</v>
      </c>
    </row>
    <row r="510" spans="2:15" ht="15" customHeight="1">
      <c r="B510" s="16">
        <f t="shared" si="58"/>
        <v>0</v>
      </c>
      <c r="C510" s="16">
        <f t="shared" ref="C510:K515" si="61">IF(AND($M510&lt;=C$4,C$4&lt;$N510),$O510,0)</f>
        <v>0</v>
      </c>
      <c r="D510" s="16">
        <f t="shared" si="61"/>
        <v>0</v>
      </c>
      <c r="E510" s="16">
        <f t="shared" si="61"/>
        <v>0</v>
      </c>
      <c r="F510" s="16">
        <f t="shared" si="61"/>
        <v>0</v>
      </c>
      <c r="G510" s="16">
        <f t="shared" si="61"/>
        <v>0</v>
      </c>
      <c r="H510" s="16">
        <f t="shared" si="61"/>
        <v>0</v>
      </c>
      <c r="I510" s="16">
        <f t="shared" si="61"/>
        <v>0</v>
      </c>
      <c r="J510" s="16">
        <f t="shared" si="61"/>
        <v>0</v>
      </c>
      <c r="K510" s="16">
        <f t="shared" si="61"/>
        <v>0</v>
      </c>
      <c r="M510" s="22">
        <v>3908000</v>
      </c>
      <c r="N510" s="23">
        <v>3912000</v>
      </c>
      <c r="O510" s="25">
        <v>2686400</v>
      </c>
    </row>
    <row r="511" spans="2:15" ht="15" customHeight="1">
      <c r="B511" s="16">
        <f t="shared" si="58"/>
        <v>0</v>
      </c>
      <c r="C511" s="16">
        <f t="shared" si="61"/>
        <v>0</v>
      </c>
      <c r="D511" s="16">
        <f t="shared" si="61"/>
        <v>0</v>
      </c>
      <c r="E511" s="16">
        <f t="shared" si="61"/>
        <v>0</v>
      </c>
      <c r="F511" s="16">
        <f t="shared" si="61"/>
        <v>0</v>
      </c>
      <c r="G511" s="16">
        <f t="shared" si="61"/>
        <v>0</v>
      </c>
      <c r="H511" s="16">
        <f t="shared" si="61"/>
        <v>0</v>
      </c>
      <c r="I511" s="16">
        <f t="shared" si="61"/>
        <v>0</v>
      </c>
      <c r="J511" s="16">
        <f t="shared" si="61"/>
        <v>0</v>
      </c>
      <c r="K511" s="16">
        <f t="shared" si="61"/>
        <v>0</v>
      </c>
      <c r="M511" s="22">
        <v>3912000</v>
      </c>
      <c r="N511" s="23">
        <v>3916000</v>
      </c>
      <c r="O511" s="25">
        <v>2689600</v>
      </c>
    </row>
    <row r="512" spans="2:15" ht="15" customHeight="1">
      <c r="B512" s="16">
        <f t="shared" si="58"/>
        <v>0</v>
      </c>
      <c r="C512" s="16">
        <f t="shared" si="61"/>
        <v>0</v>
      </c>
      <c r="D512" s="16">
        <f t="shared" si="61"/>
        <v>0</v>
      </c>
      <c r="E512" s="16">
        <f t="shared" si="61"/>
        <v>0</v>
      </c>
      <c r="F512" s="16">
        <f t="shared" si="61"/>
        <v>0</v>
      </c>
      <c r="G512" s="16">
        <f t="shared" si="61"/>
        <v>0</v>
      </c>
      <c r="H512" s="16">
        <f t="shared" si="61"/>
        <v>0</v>
      </c>
      <c r="I512" s="16">
        <f t="shared" si="61"/>
        <v>0</v>
      </c>
      <c r="J512" s="16">
        <f t="shared" si="61"/>
        <v>0</v>
      </c>
      <c r="K512" s="16">
        <f t="shared" si="61"/>
        <v>0</v>
      </c>
      <c r="M512" s="22">
        <v>3916000</v>
      </c>
      <c r="N512" s="23">
        <v>3920000</v>
      </c>
      <c r="O512" s="25">
        <v>2692800</v>
      </c>
    </row>
    <row r="513" spans="2:15" ht="15" customHeight="1">
      <c r="B513" s="16">
        <f t="shared" si="58"/>
        <v>0</v>
      </c>
      <c r="C513" s="16">
        <f t="shared" si="61"/>
        <v>0</v>
      </c>
      <c r="D513" s="16">
        <f t="shared" si="61"/>
        <v>0</v>
      </c>
      <c r="E513" s="16">
        <f t="shared" si="61"/>
        <v>0</v>
      </c>
      <c r="F513" s="16">
        <f t="shared" si="61"/>
        <v>0</v>
      </c>
      <c r="G513" s="16">
        <f t="shared" si="61"/>
        <v>0</v>
      </c>
      <c r="H513" s="16">
        <f t="shared" si="61"/>
        <v>0</v>
      </c>
      <c r="I513" s="16">
        <f t="shared" si="61"/>
        <v>0</v>
      </c>
      <c r="J513" s="16">
        <f t="shared" si="61"/>
        <v>0</v>
      </c>
      <c r="K513" s="16">
        <f t="shared" si="61"/>
        <v>0</v>
      </c>
      <c r="M513" s="22">
        <v>3920000</v>
      </c>
      <c r="N513" s="23">
        <v>3924000</v>
      </c>
      <c r="O513" s="25">
        <v>2696000</v>
      </c>
    </row>
    <row r="514" spans="2:15" ht="15" customHeight="1">
      <c r="B514" s="16">
        <f t="shared" si="58"/>
        <v>0</v>
      </c>
      <c r="C514" s="16">
        <f t="shared" si="61"/>
        <v>0</v>
      </c>
      <c r="D514" s="16">
        <f t="shared" si="61"/>
        <v>0</v>
      </c>
      <c r="E514" s="16">
        <f t="shared" si="61"/>
        <v>0</v>
      </c>
      <c r="F514" s="16">
        <f t="shared" si="61"/>
        <v>0</v>
      </c>
      <c r="G514" s="16">
        <f t="shared" si="61"/>
        <v>0</v>
      </c>
      <c r="H514" s="16">
        <f t="shared" si="61"/>
        <v>0</v>
      </c>
      <c r="I514" s="16">
        <f t="shared" si="61"/>
        <v>0</v>
      </c>
      <c r="J514" s="16">
        <f t="shared" si="61"/>
        <v>0</v>
      </c>
      <c r="K514" s="16">
        <f t="shared" si="61"/>
        <v>0</v>
      </c>
      <c r="M514" s="22">
        <v>3924000</v>
      </c>
      <c r="N514" s="23">
        <v>3928000</v>
      </c>
      <c r="O514" s="25">
        <v>2699200</v>
      </c>
    </row>
    <row r="515" spans="2:15" ht="15" customHeight="1">
      <c r="B515" s="16">
        <f t="shared" si="58"/>
        <v>0</v>
      </c>
      <c r="C515" s="16">
        <f t="shared" si="61"/>
        <v>0</v>
      </c>
      <c r="D515" s="16">
        <f t="shared" si="61"/>
        <v>0</v>
      </c>
      <c r="E515" s="16">
        <f t="shared" si="61"/>
        <v>0</v>
      </c>
      <c r="F515" s="16">
        <f t="shared" si="61"/>
        <v>0</v>
      </c>
      <c r="G515" s="16">
        <f t="shared" si="61"/>
        <v>0</v>
      </c>
      <c r="H515" s="16">
        <f t="shared" si="61"/>
        <v>0</v>
      </c>
      <c r="I515" s="16">
        <f t="shared" si="61"/>
        <v>0</v>
      </c>
      <c r="J515" s="16">
        <f t="shared" si="61"/>
        <v>0</v>
      </c>
      <c r="K515" s="16">
        <f t="shared" si="61"/>
        <v>0</v>
      </c>
      <c r="M515" s="22">
        <v>3928000</v>
      </c>
      <c r="N515" s="23">
        <v>3932000</v>
      </c>
      <c r="O515" s="25">
        <v>2702400</v>
      </c>
    </row>
    <row r="516" spans="2:15" ht="15" customHeight="1">
      <c r="B516" s="16">
        <f t="shared" si="58"/>
        <v>0</v>
      </c>
      <c r="C516" s="16">
        <f>IF(AND($M516&lt;=C$4,C$4&lt;$N516),$O516,0)</f>
        <v>0</v>
      </c>
      <c r="D516" s="16">
        <f>IF(AND($M516&lt;=D$4,D$4&lt;$N516),$O516,0)</f>
        <v>0</v>
      </c>
      <c r="E516" s="16">
        <f>IF(AND($M516&lt;=E$4,E$4&lt;$N516),$O516,0)</f>
        <v>0</v>
      </c>
      <c r="F516" s="16">
        <f>IF(AND($M516&lt;=F$4,F$4&lt;$N516),$O516,0)</f>
        <v>0</v>
      </c>
      <c r="G516" s="16">
        <f>IF(AND($M516&lt;=G$4,G$4&lt;$N516),$O516,0)</f>
        <v>0</v>
      </c>
      <c r="H516" s="16">
        <f t="shared" ref="C516:K531" si="62">IF(AND($M516&lt;=H$4,H$4&lt;$N516),$O516,0)</f>
        <v>0</v>
      </c>
      <c r="I516" s="16">
        <f t="shared" si="62"/>
        <v>0</v>
      </c>
      <c r="J516" s="16">
        <f t="shared" si="62"/>
        <v>0</v>
      </c>
      <c r="K516" s="16">
        <f t="shared" si="62"/>
        <v>0</v>
      </c>
      <c r="M516" s="22">
        <v>3932000</v>
      </c>
      <c r="N516" s="23">
        <v>3936000</v>
      </c>
      <c r="O516" s="25">
        <v>2705600</v>
      </c>
    </row>
    <row r="517" spans="2:15" ht="15" customHeight="1">
      <c r="B517" s="16">
        <f t="shared" si="58"/>
        <v>0</v>
      </c>
      <c r="C517" s="16">
        <f t="shared" si="62"/>
        <v>0</v>
      </c>
      <c r="D517" s="16">
        <f t="shared" si="62"/>
        <v>0</v>
      </c>
      <c r="E517" s="16">
        <f t="shared" si="62"/>
        <v>0</v>
      </c>
      <c r="F517" s="16">
        <f t="shared" si="62"/>
        <v>0</v>
      </c>
      <c r="G517" s="16">
        <f t="shared" si="62"/>
        <v>0</v>
      </c>
      <c r="H517" s="16">
        <f t="shared" si="62"/>
        <v>0</v>
      </c>
      <c r="I517" s="16">
        <f t="shared" si="62"/>
        <v>0</v>
      </c>
      <c r="J517" s="16">
        <f t="shared" si="62"/>
        <v>0</v>
      </c>
      <c r="K517" s="16">
        <f t="shared" si="62"/>
        <v>0</v>
      </c>
      <c r="M517" s="22">
        <v>3936000</v>
      </c>
      <c r="N517" s="23">
        <v>3940000</v>
      </c>
      <c r="O517" s="25">
        <v>2708800</v>
      </c>
    </row>
    <row r="518" spans="2:15" ht="15" customHeight="1">
      <c r="B518" s="16">
        <f t="shared" si="58"/>
        <v>0</v>
      </c>
      <c r="C518" s="16">
        <f t="shared" si="62"/>
        <v>0</v>
      </c>
      <c r="D518" s="16">
        <f t="shared" si="62"/>
        <v>0</v>
      </c>
      <c r="E518" s="16">
        <f t="shared" si="62"/>
        <v>0</v>
      </c>
      <c r="F518" s="16">
        <f t="shared" si="62"/>
        <v>0</v>
      </c>
      <c r="G518" s="16">
        <f t="shared" si="62"/>
        <v>0</v>
      </c>
      <c r="H518" s="16">
        <f t="shared" si="62"/>
        <v>0</v>
      </c>
      <c r="I518" s="16">
        <f t="shared" si="62"/>
        <v>0</v>
      </c>
      <c r="J518" s="16">
        <f t="shared" si="62"/>
        <v>0</v>
      </c>
      <c r="K518" s="16">
        <f t="shared" si="62"/>
        <v>0</v>
      </c>
      <c r="M518" s="22">
        <v>3940000</v>
      </c>
      <c r="N518" s="23">
        <v>3944000</v>
      </c>
      <c r="O518" s="25">
        <v>2712000</v>
      </c>
    </row>
    <row r="519" spans="2:15" ht="15" customHeight="1">
      <c r="B519" s="16">
        <f t="shared" si="58"/>
        <v>0</v>
      </c>
      <c r="C519" s="16">
        <f t="shared" si="62"/>
        <v>0</v>
      </c>
      <c r="D519" s="16">
        <f t="shared" si="62"/>
        <v>0</v>
      </c>
      <c r="E519" s="16">
        <f t="shared" si="62"/>
        <v>0</v>
      </c>
      <c r="F519" s="16">
        <f t="shared" si="62"/>
        <v>0</v>
      </c>
      <c r="G519" s="16">
        <f t="shared" si="62"/>
        <v>0</v>
      </c>
      <c r="H519" s="16">
        <f t="shared" si="62"/>
        <v>0</v>
      </c>
      <c r="I519" s="16">
        <f t="shared" si="62"/>
        <v>0</v>
      </c>
      <c r="J519" s="16">
        <f t="shared" si="62"/>
        <v>0</v>
      </c>
      <c r="K519" s="16">
        <f t="shared" si="62"/>
        <v>0</v>
      </c>
      <c r="M519" s="22">
        <v>3944000</v>
      </c>
      <c r="N519" s="23">
        <v>3948000</v>
      </c>
      <c r="O519" s="25">
        <v>2715200</v>
      </c>
    </row>
    <row r="520" spans="2:15" ht="15" customHeight="1">
      <c r="B520" s="16">
        <f t="shared" si="58"/>
        <v>0</v>
      </c>
      <c r="C520" s="16">
        <f t="shared" si="62"/>
        <v>0</v>
      </c>
      <c r="D520" s="16">
        <f t="shared" si="62"/>
        <v>0</v>
      </c>
      <c r="E520" s="16">
        <f t="shared" si="62"/>
        <v>0</v>
      </c>
      <c r="F520" s="16">
        <f t="shared" si="62"/>
        <v>0</v>
      </c>
      <c r="G520" s="16">
        <f t="shared" si="62"/>
        <v>0</v>
      </c>
      <c r="H520" s="16">
        <f t="shared" si="62"/>
        <v>0</v>
      </c>
      <c r="I520" s="16">
        <f t="shared" si="62"/>
        <v>0</v>
      </c>
      <c r="J520" s="16">
        <f t="shared" si="62"/>
        <v>0</v>
      </c>
      <c r="K520" s="16">
        <f t="shared" si="62"/>
        <v>0</v>
      </c>
      <c r="M520" s="22">
        <v>3948000</v>
      </c>
      <c r="N520" s="23">
        <v>3952000</v>
      </c>
      <c r="O520" s="25">
        <v>2718400</v>
      </c>
    </row>
    <row r="521" spans="2:15" ht="15" customHeight="1">
      <c r="B521" s="16">
        <f t="shared" si="58"/>
        <v>0</v>
      </c>
      <c r="C521" s="16">
        <f t="shared" si="62"/>
        <v>0</v>
      </c>
      <c r="D521" s="16">
        <f t="shared" si="62"/>
        <v>0</v>
      </c>
      <c r="E521" s="16">
        <f t="shared" si="62"/>
        <v>0</v>
      </c>
      <c r="F521" s="16">
        <f t="shared" si="62"/>
        <v>0</v>
      </c>
      <c r="G521" s="16">
        <f t="shared" si="62"/>
        <v>0</v>
      </c>
      <c r="H521" s="16">
        <f t="shared" si="62"/>
        <v>0</v>
      </c>
      <c r="I521" s="16">
        <f t="shared" si="62"/>
        <v>0</v>
      </c>
      <c r="J521" s="16">
        <f t="shared" si="62"/>
        <v>0</v>
      </c>
      <c r="K521" s="16">
        <f t="shared" si="62"/>
        <v>0</v>
      </c>
      <c r="M521" s="22">
        <v>3952000</v>
      </c>
      <c r="N521" s="23">
        <v>3956000</v>
      </c>
      <c r="O521" s="25">
        <v>2721600</v>
      </c>
    </row>
    <row r="522" spans="2:15" ht="15" customHeight="1">
      <c r="B522" s="16">
        <f t="shared" si="58"/>
        <v>0</v>
      </c>
      <c r="C522" s="16">
        <f t="shared" si="62"/>
        <v>0</v>
      </c>
      <c r="D522" s="16">
        <f t="shared" si="62"/>
        <v>0</v>
      </c>
      <c r="E522" s="16">
        <f t="shared" si="62"/>
        <v>0</v>
      </c>
      <c r="F522" s="16">
        <f t="shared" si="62"/>
        <v>0</v>
      </c>
      <c r="G522" s="16">
        <f t="shared" si="62"/>
        <v>0</v>
      </c>
      <c r="H522" s="16">
        <f t="shared" si="62"/>
        <v>0</v>
      </c>
      <c r="I522" s="16">
        <f t="shared" si="62"/>
        <v>0</v>
      </c>
      <c r="J522" s="16">
        <f t="shared" si="62"/>
        <v>0</v>
      </c>
      <c r="K522" s="16">
        <f t="shared" si="62"/>
        <v>0</v>
      </c>
      <c r="M522" s="22">
        <v>3956000</v>
      </c>
      <c r="N522" s="23">
        <v>3960000</v>
      </c>
      <c r="O522" s="25">
        <v>2724800</v>
      </c>
    </row>
    <row r="523" spans="2:15" ht="15" customHeight="1">
      <c r="B523" s="16">
        <f t="shared" si="58"/>
        <v>0</v>
      </c>
      <c r="C523" s="16">
        <f t="shared" si="62"/>
        <v>0</v>
      </c>
      <c r="D523" s="16">
        <f t="shared" si="62"/>
        <v>0</v>
      </c>
      <c r="E523" s="16">
        <f t="shared" si="62"/>
        <v>0</v>
      </c>
      <c r="F523" s="16">
        <f t="shared" si="62"/>
        <v>0</v>
      </c>
      <c r="G523" s="16">
        <f t="shared" si="62"/>
        <v>0</v>
      </c>
      <c r="H523" s="16">
        <f t="shared" si="62"/>
        <v>0</v>
      </c>
      <c r="I523" s="16">
        <f t="shared" si="62"/>
        <v>0</v>
      </c>
      <c r="J523" s="16">
        <f t="shared" si="62"/>
        <v>0</v>
      </c>
      <c r="K523" s="16">
        <f t="shared" si="62"/>
        <v>0</v>
      </c>
      <c r="M523" s="22">
        <v>3960000</v>
      </c>
      <c r="N523" s="23">
        <v>3964000</v>
      </c>
      <c r="O523" s="25">
        <v>2728000</v>
      </c>
    </row>
    <row r="524" spans="2:15" ht="15" customHeight="1">
      <c r="B524" s="16">
        <f t="shared" si="58"/>
        <v>0</v>
      </c>
      <c r="C524" s="16">
        <f t="shared" si="62"/>
        <v>0</v>
      </c>
      <c r="D524" s="16">
        <f t="shared" si="62"/>
        <v>0</v>
      </c>
      <c r="E524" s="16">
        <f t="shared" si="62"/>
        <v>0</v>
      </c>
      <c r="F524" s="16">
        <f t="shared" si="62"/>
        <v>0</v>
      </c>
      <c r="G524" s="16">
        <f t="shared" si="62"/>
        <v>0</v>
      </c>
      <c r="H524" s="16">
        <f t="shared" si="62"/>
        <v>0</v>
      </c>
      <c r="I524" s="16">
        <f t="shared" si="62"/>
        <v>0</v>
      </c>
      <c r="J524" s="16">
        <f t="shared" si="62"/>
        <v>0</v>
      </c>
      <c r="K524" s="16">
        <f t="shared" si="62"/>
        <v>0</v>
      </c>
      <c r="M524" s="22">
        <v>3964000</v>
      </c>
      <c r="N524" s="23">
        <v>3968000</v>
      </c>
      <c r="O524" s="25">
        <v>2731200</v>
      </c>
    </row>
    <row r="525" spans="2:15" ht="15" customHeight="1">
      <c r="B525" s="16">
        <f t="shared" si="58"/>
        <v>0</v>
      </c>
      <c r="C525" s="16">
        <f t="shared" si="62"/>
        <v>0</v>
      </c>
      <c r="D525" s="16">
        <f t="shared" si="62"/>
        <v>0</v>
      </c>
      <c r="E525" s="16">
        <f t="shared" si="62"/>
        <v>0</v>
      </c>
      <c r="F525" s="16">
        <f t="shared" si="62"/>
        <v>0</v>
      </c>
      <c r="G525" s="16">
        <f t="shared" si="62"/>
        <v>0</v>
      </c>
      <c r="H525" s="16">
        <f t="shared" si="62"/>
        <v>0</v>
      </c>
      <c r="I525" s="16">
        <f t="shared" si="62"/>
        <v>0</v>
      </c>
      <c r="J525" s="16">
        <f t="shared" si="62"/>
        <v>0</v>
      </c>
      <c r="K525" s="16">
        <f t="shared" si="62"/>
        <v>0</v>
      </c>
      <c r="M525" s="22">
        <v>3968000</v>
      </c>
      <c r="N525" s="23">
        <v>3972000</v>
      </c>
      <c r="O525" s="25">
        <v>2734400</v>
      </c>
    </row>
    <row r="526" spans="2:15" ht="15" customHeight="1">
      <c r="B526" s="16">
        <f t="shared" si="58"/>
        <v>0</v>
      </c>
      <c r="C526" s="16">
        <f t="shared" si="62"/>
        <v>0</v>
      </c>
      <c r="D526" s="16">
        <f t="shared" si="62"/>
        <v>0</v>
      </c>
      <c r="E526" s="16">
        <f t="shared" si="62"/>
        <v>0</v>
      </c>
      <c r="F526" s="16">
        <f t="shared" si="62"/>
        <v>0</v>
      </c>
      <c r="G526" s="16">
        <f t="shared" si="62"/>
        <v>0</v>
      </c>
      <c r="H526" s="16">
        <f t="shared" si="62"/>
        <v>0</v>
      </c>
      <c r="I526" s="16">
        <f t="shared" si="62"/>
        <v>0</v>
      </c>
      <c r="J526" s="16">
        <f t="shared" si="62"/>
        <v>0</v>
      </c>
      <c r="K526" s="16">
        <f t="shared" si="62"/>
        <v>0</v>
      </c>
      <c r="M526" s="22">
        <v>3972000</v>
      </c>
      <c r="N526" s="23">
        <v>3976000</v>
      </c>
      <c r="O526" s="25">
        <v>2737600</v>
      </c>
    </row>
    <row r="527" spans="2:15" ht="15" customHeight="1">
      <c r="B527" s="16">
        <f t="shared" si="58"/>
        <v>0</v>
      </c>
      <c r="C527" s="16">
        <f t="shared" si="62"/>
        <v>0</v>
      </c>
      <c r="D527" s="16">
        <f t="shared" si="62"/>
        <v>0</v>
      </c>
      <c r="E527" s="16">
        <f t="shared" si="62"/>
        <v>0</v>
      </c>
      <c r="F527" s="16">
        <f t="shared" si="62"/>
        <v>0</v>
      </c>
      <c r="G527" s="16">
        <f t="shared" si="62"/>
        <v>0</v>
      </c>
      <c r="H527" s="16">
        <f t="shared" si="62"/>
        <v>0</v>
      </c>
      <c r="I527" s="16">
        <f t="shared" si="62"/>
        <v>0</v>
      </c>
      <c r="J527" s="16">
        <f t="shared" si="62"/>
        <v>0</v>
      </c>
      <c r="K527" s="16">
        <f t="shared" si="62"/>
        <v>0</v>
      </c>
      <c r="M527" s="22">
        <v>3976000</v>
      </c>
      <c r="N527" s="23">
        <v>3980000</v>
      </c>
      <c r="O527" s="25">
        <v>2740800</v>
      </c>
    </row>
    <row r="528" spans="2:15" ht="15" customHeight="1">
      <c r="B528" s="16">
        <f t="shared" si="58"/>
        <v>0</v>
      </c>
      <c r="C528" s="16">
        <f t="shared" si="62"/>
        <v>0</v>
      </c>
      <c r="D528" s="16">
        <f t="shared" si="62"/>
        <v>0</v>
      </c>
      <c r="E528" s="16">
        <f t="shared" si="62"/>
        <v>0</v>
      </c>
      <c r="F528" s="16">
        <f t="shared" si="62"/>
        <v>0</v>
      </c>
      <c r="G528" s="16">
        <f t="shared" si="62"/>
        <v>0</v>
      </c>
      <c r="H528" s="16">
        <f t="shared" si="62"/>
        <v>0</v>
      </c>
      <c r="I528" s="16">
        <f t="shared" si="62"/>
        <v>0</v>
      </c>
      <c r="J528" s="16">
        <f t="shared" si="62"/>
        <v>0</v>
      </c>
      <c r="K528" s="16">
        <f t="shared" si="62"/>
        <v>0</v>
      </c>
      <c r="M528" s="22">
        <v>3980000</v>
      </c>
      <c r="N528" s="23">
        <v>3984000</v>
      </c>
      <c r="O528" s="25">
        <v>2744000</v>
      </c>
    </row>
    <row r="529" spans="2:15" ht="15" customHeight="1">
      <c r="B529" s="16">
        <f t="shared" si="58"/>
        <v>0</v>
      </c>
      <c r="C529" s="16">
        <f t="shared" si="62"/>
        <v>0</v>
      </c>
      <c r="D529" s="16">
        <f t="shared" si="62"/>
        <v>0</v>
      </c>
      <c r="E529" s="16">
        <f t="shared" si="62"/>
        <v>0</v>
      </c>
      <c r="F529" s="16">
        <f t="shared" si="62"/>
        <v>0</v>
      </c>
      <c r="G529" s="16">
        <f t="shared" si="62"/>
        <v>0</v>
      </c>
      <c r="H529" s="16">
        <f t="shared" si="62"/>
        <v>0</v>
      </c>
      <c r="I529" s="16">
        <f t="shared" si="62"/>
        <v>0</v>
      </c>
      <c r="J529" s="16">
        <f t="shared" si="62"/>
        <v>0</v>
      </c>
      <c r="K529" s="16">
        <f t="shared" si="62"/>
        <v>0</v>
      </c>
      <c r="M529" s="22">
        <v>3984000</v>
      </c>
      <c r="N529" s="23">
        <v>3988000</v>
      </c>
      <c r="O529" s="25">
        <v>2747200</v>
      </c>
    </row>
    <row r="530" spans="2:15" ht="15" customHeight="1">
      <c r="B530" s="16">
        <f t="shared" si="58"/>
        <v>0</v>
      </c>
      <c r="C530" s="16">
        <f t="shared" si="62"/>
        <v>0</v>
      </c>
      <c r="D530" s="16">
        <f t="shared" si="62"/>
        <v>0</v>
      </c>
      <c r="E530" s="16">
        <f t="shared" si="62"/>
        <v>0</v>
      </c>
      <c r="F530" s="16">
        <f t="shared" si="62"/>
        <v>0</v>
      </c>
      <c r="G530" s="16">
        <f t="shared" si="62"/>
        <v>0</v>
      </c>
      <c r="H530" s="16">
        <f t="shared" si="62"/>
        <v>0</v>
      </c>
      <c r="I530" s="16">
        <f t="shared" si="62"/>
        <v>0</v>
      </c>
      <c r="J530" s="16">
        <f t="shared" si="62"/>
        <v>0</v>
      </c>
      <c r="K530" s="16">
        <f t="shared" si="62"/>
        <v>0</v>
      </c>
      <c r="M530" s="22">
        <v>3988000</v>
      </c>
      <c r="N530" s="23">
        <v>3992000</v>
      </c>
      <c r="O530" s="25">
        <v>2750400</v>
      </c>
    </row>
    <row r="531" spans="2:15" ht="15" customHeight="1">
      <c r="B531" s="16">
        <f t="shared" si="58"/>
        <v>0</v>
      </c>
      <c r="C531" s="16">
        <f t="shared" si="62"/>
        <v>0</v>
      </c>
      <c r="D531" s="16">
        <f t="shared" si="62"/>
        <v>0</v>
      </c>
      <c r="E531" s="16">
        <f t="shared" si="62"/>
        <v>0</v>
      </c>
      <c r="F531" s="16">
        <f t="shared" si="62"/>
        <v>0</v>
      </c>
      <c r="G531" s="16">
        <f t="shared" si="62"/>
        <v>0</v>
      </c>
      <c r="H531" s="16">
        <f t="shared" si="62"/>
        <v>0</v>
      </c>
      <c r="I531" s="16">
        <f t="shared" si="62"/>
        <v>0</v>
      </c>
      <c r="J531" s="16">
        <f t="shared" si="62"/>
        <v>0</v>
      </c>
      <c r="K531" s="16">
        <f t="shared" si="62"/>
        <v>0</v>
      </c>
      <c r="M531" s="22">
        <v>3992000</v>
      </c>
      <c r="N531" s="23">
        <v>3996000</v>
      </c>
      <c r="O531" s="25">
        <v>2753600</v>
      </c>
    </row>
    <row r="532" spans="2:15" ht="15" customHeight="1">
      <c r="B532" s="16">
        <f t="shared" si="58"/>
        <v>0</v>
      </c>
      <c r="C532" s="16">
        <f t="shared" ref="C532:K541" si="63">IF(AND($M532&lt;=C$4,C$4&lt;$N532),$O532,0)</f>
        <v>0</v>
      </c>
      <c r="D532" s="16">
        <f t="shared" si="63"/>
        <v>0</v>
      </c>
      <c r="E532" s="16">
        <f t="shared" si="63"/>
        <v>0</v>
      </c>
      <c r="F532" s="16">
        <f t="shared" si="63"/>
        <v>0</v>
      </c>
      <c r="G532" s="16">
        <f t="shared" si="63"/>
        <v>0</v>
      </c>
      <c r="H532" s="16">
        <f t="shared" si="63"/>
        <v>0</v>
      </c>
      <c r="I532" s="16">
        <f t="shared" si="63"/>
        <v>0</v>
      </c>
      <c r="J532" s="16">
        <f t="shared" si="63"/>
        <v>0</v>
      </c>
      <c r="K532" s="16">
        <f t="shared" si="63"/>
        <v>0</v>
      </c>
      <c r="M532" s="22">
        <v>3996000</v>
      </c>
      <c r="N532" s="23">
        <v>4000000</v>
      </c>
      <c r="O532" s="25">
        <v>2756800</v>
      </c>
    </row>
    <row r="533" spans="2:15" ht="15" customHeight="1">
      <c r="B533" s="16">
        <f t="shared" si="58"/>
        <v>0</v>
      </c>
      <c r="C533" s="16">
        <f t="shared" si="63"/>
        <v>0</v>
      </c>
      <c r="D533" s="16">
        <f t="shared" si="63"/>
        <v>0</v>
      </c>
      <c r="E533" s="16">
        <f t="shared" si="63"/>
        <v>0</v>
      </c>
      <c r="F533" s="16">
        <f t="shared" si="63"/>
        <v>0</v>
      </c>
      <c r="G533" s="16">
        <f t="shared" si="63"/>
        <v>0</v>
      </c>
      <c r="H533" s="16">
        <f t="shared" si="63"/>
        <v>0</v>
      </c>
      <c r="I533" s="16">
        <f t="shared" si="63"/>
        <v>0</v>
      </c>
      <c r="J533" s="16">
        <f t="shared" si="63"/>
        <v>0</v>
      </c>
      <c r="K533" s="16">
        <f t="shared" si="63"/>
        <v>0</v>
      </c>
      <c r="M533" s="22">
        <v>4000000</v>
      </c>
      <c r="N533" s="23">
        <v>4004000</v>
      </c>
      <c r="O533" s="25">
        <v>2760000</v>
      </c>
    </row>
    <row r="534" spans="2:15" ht="15" customHeight="1">
      <c r="B534" s="16">
        <f t="shared" si="58"/>
        <v>0</v>
      </c>
      <c r="C534" s="16">
        <f t="shared" si="63"/>
        <v>0</v>
      </c>
      <c r="D534" s="16">
        <f t="shared" si="63"/>
        <v>0</v>
      </c>
      <c r="E534" s="16">
        <f t="shared" si="63"/>
        <v>0</v>
      </c>
      <c r="F534" s="16">
        <f t="shared" si="63"/>
        <v>0</v>
      </c>
      <c r="G534" s="16">
        <f t="shared" si="63"/>
        <v>0</v>
      </c>
      <c r="H534" s="16">
        <f t="shared" si="63"/>
        <v>0</v>
      </c>
      <c r="I534" s="16">
        <f t="shared" si="63"/>
        <v>0</v>
      </c>
      <c r="J534" s="16">
        <f t="shared" si="63"/>
        <v>0</v>
      </c>
      <c r="K534" s="16">
        <f t="shared" si="63"/>
        <v>0</v>
      </c>
      <c r="M534" s="22">
        <v>4004000</v>
      </c>
      <c r="N534" s="23">
        <v>4008000</v>
      </c>
      <c r="O534" s="25">
        <v>2763200</v>
      </c>
    </row>
    <row r="535" spans="2:15" ht="15" customHeight="1">
      <c r="B535" s="16">
        <f t="shared" si="58"/>
        <v>0</v>
      </c>
      <c r="C535" s="16">
        <f t="shared" si="63"/>
        <v>0</v>
      </c>
      <c r="D535" s="16">
        <f t="shared" si="63"/>
        <v>0</v>
      </c>
      <c r="E535" s="16">
        <f t="shared" si="63"/>
        <v>0</v>
      </c>
      <c r="F535" s="16">
        <f t="shared" si="63"/>
        <v>0</v>
      </c>
      <c r="G535" s="16">
        <f t="shared" si="63"/>
        <v>0</v>
      </c>
      <c r="H535" s="16">
        <f t="shared" si="63"/>
        <v>0</v>
      </c>
      <c r="I535" s="16">
        <f t="shared" si="63"/>
        <v>0</v>
      </c>
      <c r="J535" s="16">
        <f t="shared" si="63"/>
        <v>0</v>
      </c>
      <c r="K535" s="16">
        <f t="shared" si="63"/>
        <v>0</v>
      </c>
      <c r="M535" s="22">
        <v>4008000</v>
      </c>
      <c r="N535" s="23">
        <v>4012000</v>
      </c>
      <c r="O535" s="25">
        <v>2766400</v>
      </c>
    </row>
    <row r="536" spans="2:15" ht="15" customHeight="1">
      <c r="B536" s="16">
        <f t="shared" si="58"/>
        <v>0</v>
      </c>
      <c r="C536" s="16">
        <f t="shared" si="63"/>
        <v>0</v>
      </c>
      <c r="D536" s="16">
        <f t="shared" si="63"/>
        <v>0</v>
      </c>
      <c r="E536" s="16">
        <f t="shared" si="63"/>
        <v>0</v>
      </c>
      <c r="F536" s="16">
        <f t="shared" si="63"/>
        <v>0</v>
      </c>
      <c r="G536" s="16">
        <f t="shared" si="63"/>
        <v>0</v>
      </c>
      <c r="H536" s="16">
        <f t="shared" si="63"/>
        <v>0</v>
      </c>
      <c r="I536" s="16">
        <f t="shared" si="63"/>
        <v>0</v>
      </c>
      <c r="J536" s="16">
        <f t="shared" si="63"/>
        <v>0</v>
      </c>
      <c r="K536" s="16">
        <f t="shared" si="63"/>
        <v>0</v>
      </c>
      <c r="M536" s="22">
        <v>4012000</v>
      </c>
      <c r="N536" s="23">
        <v>4016000</v>
      </c>
      <c r="O536" s="25">
        <v>2769600</v>
      </c>
    </row>
    <row r="537" spans="2:15" ht="15" customHeight="1">
      <c r="B537" s="16">
        <f t="shared" si="58"/>
        <v>0</v>
      </c>
      <c r="C537" s="16">
        <f t="shared" si="63"/>
        <v>0</v>
      </c>
      <c r="D537" s="16">
        <f t="shared" si="63"/>
        <v>0</v>
      </c>
      <c r="E537" s="16">
        <f t="shared" si="63"/>
        <v>0</v>
      </c>
      <c r="F537" s="16">
        <f t="shared" si="63"/>
        <v>0</v>
      </c>
      <c r="G537" s="16">
        <f t="shared" si="63"/>
        <v>0</v>
      </c>
      <c r="H537" s="16">
        <f t="shared" si="63"/>
        <v>0</v>
      </c>
      <c r="I537" s="16">
        <f t="shared" si="63"/>
        <v>0</v>
      </c>
      <c r="J537" s="16">
        <f t="shared" si="63"/>
        <v>0</v>
      </c>
      <c r="K537" s="16">
        <f t="shared" si="63"/>
        <v>0</v>
      </c>
      <c r="M537" s="22">
        <v>4016000</v>
      </c>
      <c r="N537" s="23">
        <v>4020000</v>
      </c>
      <c r="O537" s="25">
        <v>2772800</v>
      </c>
    </row>
    <row r="538" spans="2:15" ht="15" customHeight="1">
      <c r="B538" s="16">
        <f t="shared" si="58"/>
        <v>0</v>
      </c>
      <c r="C538" s="16">
        <f t="shared" si="63"/>
        <v>0</v>
      </c>
      <c r="D538" s="16">
        <f t="shared" si="63"/>
        <v>0</v>
      </c>
      <c r="E538" s="16">
        <f t="shared" si="63"/>
        <v>0</v>
      </c>
      <c r="F538" s="16">
        <f t="shared" si="63"/>
        <v>0</v>
      </c>
      <c r="G538" s="16">
        <f t="shared" si="63"/>
        <v>0</v>
      </c>
      <c r="H538" s="16">
        <f t="shared" si="63"/>
        <v>0</v>
      </c>
      <c r="I538" s="16">
        <f t="shared" si="63"/>
        <v>0</v>
      </c>
      <c r="J538" s="16">
        <f t="shared" si="63"/>
        <v>0</v>
      </c>
      <c r="K538" s="16">
        <f t="shared" si="63"/>
        <v>0</v>
      </c>
      <c r="M538" s="22">
        <v>4020000</v>
      </c>
      <c r="N538" s="23">
        <v>4024000</v>
      </c>
      <c r="O538" s="25">
        <v>2776000</v>
      </c>
    </row>
    <row r="539" spans="2:15" ht="15" customHeight="1">
      <c r="B539" s="16">
        <f t="shared" si="58"/>
        <v>0</v>
      </c>
      <c r="C539" s="16">
        <f t="shared" si="63"/>
        <v>0</v>
      </c>
      <c r="D539" s="16">
        <f t="shared" si="63"/>
        <v>0</v>
      </c>
      <c r="E539" s="16">
        <f t="shared" si="63"/>
        <v>0</v>
      </c>
      <c r="F539" s="16">
        <f t="shared" si="63"/>
        <v>0</v>
      </c>
      <c r="G539" s="16">
        <f t="shared" si="63"/>
        <v>0</v>
      </c>
      <c r="H539" s="16">
        <f t="shared" si="63"/>
        <v>0</v>
      </c>
      <c r="I539" s="16">
        <f t="shared" si="63"/>
        <v>0</v>
      </c>
      <c r="J539" s="16">
        <f t="shared" si="63"/>
        <v>0</v>
      </c>
      <c r="K539" s="16">
        <f t="shared" si="63"/>
        <v>0</v>
      </c>
      <c r="M539" s="22">
        <v>4024000</v>
      </c>
      <c r="N539" s="23">
        <v>4028000</v>
      </c>
      <c r="O539" s="25">
        <v>2779200</v>
      </c>
    </row>
    <row r="540" spans="2:15" ht="15" customHeight="1">
      <c r="B540" s="16">
        <f t="shared" si="58"/>
        <v>0</v>
      </c>
      <c r="C540" s="16">
        <f t="shared" si="63"/>
        <v>0</v>
      </c>
      <c r="D540" s="16">
        <f t="shared" si="63"/>
        <v>0</v>
      </c>
      <c r="E540" s="16">
        <f t="shared" si="63"/>
        <v>0</v>
      </c>
      <c r="F540" s="16">
        <f t="shared" si="63"/>
        <v>0</v>
      </c>
      <c r="G540" s="16">
        <f t="shared" si="63"/>
        <v>0</v>
      </c>
      <c r="H540" s="16">
        <f t="shared" si="63"/>
        <v>0</v>
      </c>
      <c r="I540" s="16">
        <f t="shared" si="63"/>
        <v>0</v>
      </c>
      <c r="J540" s="16">
        <f t="shared" si="63"/>
        <v>0</v>
      </c>
      <c r="K540" s="16">
        <f t="shared" si="63"/>
        <v>0</v>
      </c>
      <c r="M540" s="22">
        <v>4028000</v>
      </c>
      <c r="N540" s="23">
        <v>4032000</v>
      </c>
      <c r="O540" s="25">
        <v>2782400</v>
      </c>
    </row>
    <row r="541" spans="2:15" ht="15" customHeight="1">
      <c r="B541" s="16">
        <f t="shared" si="58"/>
        <v>0</v>
      </c>
      <c r="C541" s="16">
        <f t="shared" si="63"/>
        <v>0</v>
      </c>
      <c r="D541" s="16">
        <f t="shared" si="63"/>
        <v>0</v>
      </c>
      <c r="E541" s="16">
        <f t="shared" si="63"/>
        <v>0</v>
      </c>
      <c r="F541" s="16">
        <f t="shared" si="63"/>
        <v>0</v>
      </c>
      <c r="G541" s="16">
        <f t="shared" si="63"/>
        <v>0</v>
      </c>
      <c r="H541" s="16">
        <f t="shared" si="63"/>
        <v>0</v>
      </c>
      <c r="I541" s="16">
        <f t="shared" si="63"/>
        <v>0</v>
      </c>
      <c r="J541" s="16">
        <f t="shared" si="63"/>
        <v>0</v>
      </c>
      <c r="K541" s="16">
        <f t="shared" si="63"/>
        <v>0</v>
      </c>
      <c r="M541" s="22">
        <v>4032000</v>
      </c>
      <c r="N541" s="23">
        <v>4036000</v>
      </c>
      <c r="O541" s="25">
        <v>2785600</v>
      </c>
    </row>
    <row r="542" spans="2:15" ht="15" customHeight="1">
      <c r="B542" s="16">
        <f t="shared" si="58"/>
        <v>0</v>
      </c>
      <c r="C542" s="16">
        <f t="shared" ref="C542:K551" si="64">IF(AND($M542&lt;=C$4,C$4&lt;$N542),$O542,0)</f>
        <v>0</v>
      </c>
      <c r="D542" s="16">
        <f t="shared" si="64"/>
        <v>0</v>
      </c>
      <c r="E542" s="16">
        <f t="shared" si="64"/>
        <v>0</v>
      </c>
      <c r="F542" s="16">
        <f t="shared" si="64"/>
        <v>0</v>
      </c>
      <c r="G542" s="16">
        <f t="shared" si="64"/>
        <v>0</v>
      </c>
      <c r="H542" s="16">
        <f t="shared" si="64"/>
        <v>0</v>
      </c>
      <c r="I542" s="16">
        <f t="shared" si="64"/>
        <v>0</v>
      </c>
      <c r="J542" s="16">
        <f t="shared" si="64"/>
        <v>0</v>
      </c>
      <c r="K542" s="16">
        <f t="shared" si="64"/>
        <v>0</v>
      </c>
      <c r="M542" s="22">
        <v>4036000</v>
      </c>
      <c r="N542" s="23">
        <v>4040000</v>
      </c>
      <c r="O542" s="25">
        <v>2788800</v>
      </c>
    </row>
    <row r="543" spans="2:15" ht="15" customHeight="1">
      <c r="B543" s="16">
        <f t="shared" si="58"/>
        <v>0</v>
      </c>
      <c r="C543" s="16">
        <f t="shared" si="64"/>
        <v>0</v>
      </c>
      <c r="D543" s="16">
        <f t="shared" si="64"/>
        <v>0</v>
      </c>
      <c r="E543" s="16">
        <f t="shared" si="64"/>
        <v>0</v>
      </c>
      <c r="F543" s="16">
        <f t="shared" si="64"/>
        <v>0</v>
      </c>
      <c r="G543" s="16">
        <f t="shared" si="64"/>
        <v>0</v>
      </c>
      <c r="H543" s="16">
        <f t="shared" si="64"/>
        <v>0</v>
      </c>
      <c r="I543" s="16">
        <f t="shared" si="64"/>
        <v>0</v>
      </c>
      <c r="J543" s="16">
        <f t="shared" si="64"/>
        <v>0</v>
      </c>
      <c r="K543" s="16">
        <f t="shared" si="64"/>
        <v>0</v>
      </c>
      <c r="M543" s="22">
        <v>4040000</v>
      </c>
      <c r="N543" s="23">
        <v>4044000</v>
      </c>
      <c r="O543" s="25">
        <v>2792000</v>
      </c>
    </row>
    <row r="544" spans="2:15" ht="15" customHeight="1">
      <c r="B544" s="16">
        <f t="shared" si="58"/>
        <v>0</v>
      </c>
      <c r="C544" s="16">
        <f t="shared" si="64"/>
        <v>0</v>
      </c>
      <c r="D544" s="16">
        <f t="shared" si="64"/>
        <v>0</v>
      </c>
      <c r="E544" s="16">
        <f t="shared" si="64"/>
        <v>0</v>
      </c>
      <c r="F544" s="16">
        <f t="shared" si="64"/>
        <v>0</v>
      </c>
      <c r="G544" s="16">
        <f t="shared" si="64"/>
        <v>0</v>
      </c>
      <c r="H544" s="16">
        <f t="shared" si="64"/>
        <v>0</v>
      </c>
      <c r="I544" s="16">
        <f t="shared" si="64"/>
        <v>0</v>
      </c>
      <c r="J544" s="16">
        <f t="shared" si="64"/>
        <v>0</v>
      </c>
      <c r="K544" s="16">
        <f t="shared" si="64"/>
        <v>0</v>
      </c>
      <c r="M544" s="22">
        <v>4044000</v>
      </c>
      <c r="N544" s="23">
        <v>4048000</v>
      </c>
      <c r="O544" s="25">
        <v>2795200</v>
      </c>
    </row>
    <row r="545" spans="2:15" ht="15" customHeight="1">
      <c r="B545" s="16">
        <f t="shared" si="58"/>
        <v>0</v>
      </c>
      <c r="C545" s="16">
        <f t="shared" si="64"/>
        <v>0</v>
      </c>
      <c r="D545" s="16">
        <f t="shared" si="64"/>
        <v>0</v>
      </c>
      <c r="E545" s="16">
        <f t="shared" si="64"/>
        <v>0</v>
      </c>
      <c r="F545" s="16">
        <f t="shared" si="64"/>
        <v>0</v>
      </c>
      <c r="G545" s="16">
        <f t="shared" si="64"/>
        <v>0</v>
      </c>
      <c r="H545" s="16">
        <f t="shared" si="64"/>
        <v>0</v>
      </c>
      <c r="I545" s="16">
        <f t="shared" si="64"/>
        <v>0</v>
      </c>
      <c r="J545" s="16">
        <f t="shared" si="64"/>
        <v>0</v>
      </c>
      <c r="K545" s="16">
        <f t="shared" si="64"/>
        <v>0</v>
      </c>
      <c r="M545" s="22">
        <v>4048000</v>
      </c>
      <c r="N545" s="23">
        <v>4052000</v>
      </c>
      <c r="O545" s="25">
        <v>2798400</v>
      </c>
    </row>
    <row r="546" spans="2:15" ht="15" customHeight="1">
      <c r="B546" s="16">
        <f t="shared" si="58"/>
        <v>0</v>
      </c>
      <c r="C546" s="16">
        <f t="shared" si="64"/>
        <v>0</v>
      </c>
      <c r="D546" s="16">
        <f t="shared" si="64"/>
        <v>0</v>
      </c>
      <c r="E546" s="16">
        <f t="shared" si="64"/>
        <v>0</v>
      </c>
      <c r="F546" s="16">
        <f t="shared" si="64"/>
        <v>0</v>
      </c>
      <c r="G546" s="16">
        <f t="shared" si="64"/>
        <v>0</v>
      </c>
      <c r="H546" s="16">
        <f t="shared" si="64"/>
        <v>0</v>
      </c>
      <c r="I546" s="16">
        <f t="shared" si="64"/>
        <v>0</v>
      </c>
      <c r="J546" s="16">
        <f t="shared" si="64"/>
        <v>0</v>
      </c>
      <c r="K546" s="16">
        <f t="shared" si="64"/>
        <v>0</v>
      </c>
      <c r="M546" s="22">
        <v>4052000</v>
      </c>
      <c r="N546" s="23">
        <v>4056000</v>
      </c>
      <c r="O546" s="25">
        <v>2801600</v>
      </c>
    </row>
    <row r="547" spans="2:15" ht="15" customHeight="1">
      <c r="B547" s="16">
        <f t="shared" si="58"/>
        <v>0</v>
      </c>
      <c r="C547" s="16">
        <f t="shared" si="64"/>
        <v>0</v>
      </c>
      <c r="D547" s="16">
        <f t="shared" si="64"/>
        <v>0</v>
      </c>
      <c r="E547" s="16">
        <f t="shared" si="64"/>
        <v>0</v>
      </c>
      <c r="F547" s="16">
        <f t="shared" si="64"/>
        <v>0</v>
      </c>
      <c r="G547" s="16">
        <f t="shared" si="64"/>
        <v>0</v>
      </c>
      <c r="H547" s="16">
        <f t="shared" si="64"/>
        <v>0</v>
      </c>
      <c r="I547" s="16">
        <f t="shared" si="64"/>
        <v>0</v>
      </c>
      <c r="J547" s="16">
        <f t="shared" si="64"/>
        <v>0</v>
      </c>
      <c r="K547" s="16">
        <f t="shared" si="64"/>
        <v>0</v>
      </c>
      <c r="M547" s="22">
        <v>4056000</v>
      </c>
      <c r="N547" s="23">
        <v>4060000</v>
      </c>
      <c r="O547" s="25">
        <v>2804800</v>
      </c>
    </row>
    <row r="548" spans="2:15" ht="15" customHeight="1">
      <c r="B548" s="16">
        <f t="shared" si="58"/>
        <v>0</v>
      </c>
      <c r="C548" s="16">
        <f t="shared" si="64"/>
        <v>0</v>
      </c>
      <c r="D548" s="16">
        <f t="shared" si="64"/>
        <v>0</v>
      </c>
      <c r="E548" s="16">
        <f t="shared" si="64"/>
        <v>0</v>
      </c>
      <c r="F548" s="16">
        <f t="shared" si="64"/>
        <v>0</v>
      </c>
      <c r="G548" s="16">
        <f t="shared" si="64"/>
        <v>0</v>
      </c>
      <c r="H548" s="16">
        <f t="shared" si="64"/>
        <v>0</v>
      </c>
      <c r="I548" s="16">
        <f t="shared" si="64"/>
        <v>0</v>
      </c>
      <c r="J548" s="16">
        <f t="shared" si="64"/>
        <v>0</v>
      </c>
      <c r="K548" s="16">
        <f t="shared" si="64"/>
        <v>0</v>
      </c>
      <c r="M548" s="22">
        <v>4060000</v>
      </c>
      <c r="N548" s="23">
        <v>4064000</v>
      </c>
      <c r="O548" s="25">
        <v>2808000</v>
      </c>
    </row>
    <row r="549" spans="2:15" ht="15" customHeight="1">
      <c r="B549" s="16">
        <f t="shared" ref="B549:B612" si="65">IF(AND($M549&lt;=B$4,B$4&lt;$N549),$O549,0)</f>
        <v>0</v>
      </c>
      <c r="C549" s="16">
        <f t="shared" si="64"/>
        <v>0</v>
      </c>
      <c r="D549" s="16">
        <f t="shared" si="64"/>
        <v>0</v>
      </c>
      <c r="E549" s="16">
        <f t="shared" si="64"/>
        <v>0</v>
      </c>
      <c r="F549" s="16">
        <f t="shared" si="64"/>
        <v>0</v>
      </c>
      <c r="G549" s="16">
        <f t="shared" si="64"/>
        <v>0</v>
      </c>
      <c r="H549" s="16">
        <f t="shared" si="64"/>
        <v>0</v>
      </c>
      <c r="I549" s="16">
        <f t="shared" si="64"/>
        <v>0</v>
      </c>
      <c r="J549" s="16">
        <f t="shared" si="64"/>
        <v>0</v>
      </c>
      <c r="K549" s="16">
        <f t="shared" si="64"/>
        <v>0</v>
      </c>
      <c r="M549" s="22">
        <v>4064000</v>
      </c>
      <c r="N549" s="23">
        <v>4068000</v>
      </c>
      <c r="O549" s="25">
        <v>2811200</v>
      </c>
    </row>
    <row r="550" spans="2:15" ht="15" customHeight="1">
      <c r="B550" s="16">
        <f t="shared" si="65"/>
        <v>0</v>
      </c>
      <c r="C550" s="16">
        <f t="shared" si="64"/>
        <v>0</v>
      </c>
      <c r="D550" s="16">
        <f t="shared" si="64"/>
        <v>0</v>
      </c>
      <c r="E550" s="16">
        <f t="shared" si="64"/>
        <v>0</v>
      </c>
      <c r="F550" s="16">
        <f t="shared" si="64"/>
        <v>0</v>
      </c>
      <c r="G550" s="16">
        <f t="shared" si="64"/>
        <v>0</v>
      </c>
      <c r="H550" s="16">
        <f t="shared" si="64"/>
        <v>0</v>
      </c>
      <c r="I550" s="16">
        <f t="shared" si="64"/>
        <v>0</v>
      </c>
      <c r="J550" s="16">
        <f t="shared" si="64"/>
        <v>0</v>
      </c>
      <c r="K550" s="16">
        <f t="shared" si="64"/>
        <v>0</v>
      </c>
      <c r="M550" s="22">
        <v>4068000</v>
      </c>
      <c r="N550" s="23">
        <v>4072000</v>
      </c>
      <c r="O550" s="25">
        <v>2814400</v>
      </c>
    </row>
    <row r="551" spans="2:15" ht="15" customHeight="1">
      <c r="B551" s="16">
        <f t="shared" si="65"/>
        <v>0</v>
      </c>
      <c r="C551" s="16">
        <f t="shared" si="64"/>
        <v>0</v>
      </c>
      <c r="D551" s="16">
        <f t="shared" si="64"/>
        <v>0</v>
      </c>
      <c r="E551" s="16">
        <f t="shared" si="64"/>
        <v>0</v>
      </c>
      <c r="F551" s="16">
        <f t="shared" si="64"/>
        <v>0</v>
      </c>
      <c r="G551" s="16">
        <f t="shared" si="64"/>
        <v>0</v>
      </c>
      <c r="H551" s="16">
        <f t="shared" si="64"/>
        <v>0</v>
      </c>
      <c r="I551" s="16">
        <f t="shared" si="64"/>
        <v>0</v>
      </c>
      <c r="J551" s="16">
        <f t="shared" si="64"/>
        <v>0</v>
      </c>
      <c r="K551" s="16">
        <f t="shared" si="64"/>
        <v>0</v>
      </c>
      <c r="M551" s="22">
        <v>4072000</v>
      </c>
      <c r="N551" s="23">
        <v>4076000</v>
      </c>
      <c r="O551" s="25">
        <v>2817600</v>
      </c>
    </row>
    <row r="552" spans="2:15" ht="15" customHeight="1">
      <c r="B552" s="16">
        <f t="shared" si="65"/>
        <v>0</v>
      </c>
      <c r="C552" s="16">
        <f t="shared" ref="C552:K557" si="66">IF(AND($M552&lt;=C$4,C$4&lt;$N552),$O552,0)</f>
        <v>0</v>
      </c>
      <c r="D552" s="16">
        <f t="shared" si="66"/>
        <v>0</v>
      </c>
      <c r="E552" s="16">
        <f t="shared" si="66"/>
        <v>0</v>
      </c>
      <c r="F552" s="16">
        <f t="shared" si="66"/>
        <v>0</v>
      </c>
      <c r="G552" s="16">
        <f t="shared" si="66"/>
        <v>0</v>
      </c>
      <c r="H552" s="16">
        <f t="shared" si="66"/>
        <v>0</v>
      </c>
      <c r="I552" s="16">
        <f t="shared" si="66"/>
        <v>0</v>
      </c>
      <c r="J552" s="16">
        <f t="shared" si="66"/>
        <v>0</v>
      </c>
      <c r="K552" s="16">
        <f t="shared" si="66"/>
        <v>0</v>
      </c>
      <c r="M552" s="22">
        <v>4076000</v>
      </c>
      <c r="N552" s="23">
        <v>4080000</v>
      </c>
      <c r="O552" s="25">
        <v>2820800</v>
      </c>
    </row>
    <row r="553" spans="2:15" ht="15" customHeight="1">
      <c r="B553" s="16">
        <f t="shared" si="65"/>
        <v>0</v>
      </c>
      <c r="C553" s="16">
        <f t="shared" si="66"/>
        <v>0</v>
      </c>
      <c r="D553" s="16">
        <f t="shared" si="66"/>
        <v>0</v>
      </c>
      <c r="E553" s="16">
        <f t="shared" si="66"/>
        <v>0</v>
      </c>
      <c r="F553" s="16">
        <f t="shared" si="66"/>
        <v>0</v>
      </c>
      <c r="G553" s="16">
        <f t="shared" si="66"/>
        <v>0</v>
      </c>
      <c r="H553" s="16">
        <f t="shared" si="66"/>
        <v>0</v>
      </c>
      <c r="I553" s="16">
        <f t="shared" si="66"/>
        <v>0</v>
      </c>
      <c r="J553" s="16">
        <f t="shared" si="66"/>
        <v>0</v>
      </c>
      <c r="K553" s="16">
        <f t="shared" si="66"/>
        <v>0</v>
      </c>
      <c r="M553" s="22">
        <v>4080000</v>
      </c>
      <c r="N553" s="23">
        <v>4084000</v>
      </c>
      <c r="O553" s="25">
        <v>2824000</v>
      </c>
    </row>
    <row r="554" spans="2:15" ht="15" customHeight="1">
      <c r="B554" s="16">
        <f t="shared" si="65"/>
        <v>0</v>
      </c>
      <c r="C554" s="16">
        <f t="shared" si="66"/>
        <v>0</v>
      </c>
      <c r="D554" s="16">
        <f t="shared" si="66"/>
        <v>0</v>
      </c>
      <c r="E554" s="16">
        <f t="shared" si="66"/>
        <v>0</v>
      </c>
      <c r="F554" s="16">
        <f t="shared" si="66"/>
        <v>0</v>
      </c>
      <c r="G554" s="16">
        <f t="shared" si="66"/>
        <v>0</v>
      </c>
      <c r="H554" s="16">
        <f t="shared" si="66"/>
        <v>0</v>
      </c>
      <c r="I554" s="16">
        <f t="shared" si="66"/>
        <v>0</v>
      </c>
      <c r="J554" s="16">
        <f t="shared" si="66"/>
        <v>0</v>
      </c>
      <c r="K554" s="16">
        <f t="shared" si="66"/>
        <v>0</v>
      </c>
      <c r="M554" s="22">
        <v>4084000</v>
      </c>
      <c r="N554" s="23">
        <v>4088000</v>
      </c>
      <c r="O554" s="25">
        <v>2827200</v>
      </c>
    </row>
    <row r="555" spans="2:15" ht="15" customHeight="1">
      <c r="B555" s="16">
        <f t="shared" si="65"/>
        <v>0</v>
      </c>
      <c r="C555" s="16">
        <f t="shared" si="66"/>
        <v>0</v>
      </c>
      <c r="D555" s="16">
        <f t="shared" si="66"/>
        <v>0</v>
      </c>
      <c r="E555" s="16">
        <f t="shared" si="66"/>
        <v>0</v>
      </c>
      <c r="F555" s="16">
        <f t="shared" si="66"/>
        <v>0</v>
      </c>
      <c r="G555" s="16">
        <f t="shared" si="66"/>
        <v>0</v>
      </c>
      <c r="H555" s="16">
        <f t="shared" si="66"/>
        <v>0</v>
      </c>
      <c r="I555" s="16">
        <f t="shared" si="66"/>
        <v>0</v>
      </c>
      <c r="J555" s="16">
        <f t="shared" si="66"/>
        <v>0</v>
      </c>
      <c r="K555" s="16">
        <f t="shared" si="66"/>
        <v>0</v>
      </c>
      <c r="M555" s="22">
        <v>4088000</v>
      </c>
      <c r="N555" s="23">
        <v>4092000</v>
      </c>
      <c r="O555" s="25">
        <v>2830400</v>
      </c>
    </row>
    <row r="556" spans="2:15" ht="15" customHeight="1">
      <c r="B556" s="16">
        <f t="shared" si="65"/>
        <v>0</v>
      </c>
      <c r="C556" s="16">
        <f t="shared" si="66"/>
        <v>0</v>
      </c>
      <c r="D556" s="16">
        <f t="shared" si="66"/>
        <v>0</v>
      </c>
      <c r="E556" s="16">
        <f t="shared" si="66"/>
        <v>0</v>
      </c>
      <c r="F556" s="16">
        <f t="shared" si="66"/>
        <v>0</v>
      </c>
      <c r="G556" s="16">
        <f t="shared" si="66"/>
        <v>0</v>
      </c>
      <c r="H556" s="16">
        <f t="shared" si="66"/>
        <v>0</v>
      </c>
      <c r="I556" s="16">
        <f t="shared" si="66"/>
        <v>0</v>
      </c>
      <c r="J556" s="16">
        <f t="shared" si="66"/>
        <v>0</v>
      </c>
      <c r="K556" s="16">
        <f t="shared" si="66"/>
        <v>0</v>
      </c>
      <c r="M556" s="22">
        <v>4092000</v>
      </c>
      <c r="N556" s="23">
        <v>4096000</v>
      </c>
      <c r="O556" s="25">
        <v>2833600</v>
      </c>
    </row>
    <row r="557" spans="2:15" ht="15" customHeight="1">
      <c r="B557" s="16">
        <f t="shared" si="65"/>
        <v>0</v>
      </c>
      <c r="C557" s="16">
        <f t="shared" si="66"/>
        <v>0</v>
      </c>
      <c r="D557" s="16">
        <f t="shared" si="66"/>
        <v>0</v>
      </c>
      <c r="E557" s="16">
        <f t="shared" si="66"/>
        <v>0</v>
      </c>
      <c r="F557" s="16">
        <f t="shared" si="66"/>
        <v>0</v>
      </c>
      <c r="G557" s="16">
        <f t="shared" si="66"/>
        <v>0</v>
      </c>
      <c r="H557" s="16">
        <f t="shared" si="66"/>
        <v>0</v>
      </c>
      <c r="I557" s="16">
        <f t="shared" si="66"/>
        <v>0</v>
      </c>
      <c r="J557" s="16">
        <f t="shared" si="66"/>
        <v>0</v>
      </c>
      <c r="K557" s="16">
        <f t="shared" si="66"/>
        <v>0</v>
      </c>
      <c r="M557" s="22">
        <v>4096000</v>
      </c>
      <c r="N557" s="23">
        <v>4100000</v>
      </c>
      <c r="O557" s="25">
        <v>2836800</v>
      </c>
    </row>
    <row r="558" spans="2:15" ht="15" customHeight="1">
      <c r="B558" s="16">
        <f t="shared" si="65"/>
        <v>0</v>
      </c>
      <c r="C558" s="16">
        <f t="shared" ref="C558:J558" si="67">IF(AND($M558&lt;=C$4,C$4&lt;$N558),$O558,0)</f>
        <v>0</v>
      </c>
      <c r="D558" s="16">
        <f t="shared" si="67"/>
        <v>0</v>
      </c>
      <c r="E558" s="16">
        <f t="shared" si="67"/>
        <v>0</v>
      </c>
      <c r="F558" s="16">
        <f t="shared" si="67"/>
        <v>0</v>
      </c>
      <c r="G558" s="16">
        <f t="shared" si="67"/>
        <v>0</v>
      </c>
      <c r="H558" s="16">
        <f t="shared" si="67"/>
        <v>0</v>
      </c>
      <c r="I558" s="16">
        <f t="shared" si="67"/>
        <v>0</v>
      </c>
      <c r="J558" s="16">
        <f t="shared" si="67"/>
        <v>0</v>
      </c>
      <c r="K558" s="16">
        <f t="shared" ref="C558:K573" si="68">IF(AND($M558&lt;=K$4,K$4&lt;$N558),$O558,0)</f>
        <v>0</v>
      </c>
      <c r="M558" s="22">
        <v>4100000</v>
      </c>
      <c r="N558" s="23">
        <v>4104000</v>
      </c>
      <c r="O558" s="25">
        <v>2840000</v>
      </c>
    </row>
    <row r="559" spans="2:15" ht="15" customHeight="1">
      <c r="B559" s="16">
        <f t="shared" si="65"/>
        <v>0</v>
      </c>
      <c r="C559" s="16">
        <f t="shared" si="68"/>
        <v>0</v>
      </c>
      <c r="D559" s="16">
        <f t="shared" si="68"/>
        <v>0</v>
      </c>
      <c r="E559" s="16">
        <f t="shared" si="68"/>
        <v>0</v>
      </c>
      <c r="F559" s="16">
        <f t="shared" si="68"/>
        <v>0</v>
      </c>
      <c r="G559" s="16">
        <f t="shared" si="68"/>
        <v>0</v>
      </c>
      <c r="H559" s="16">
        <f t="shared" si="68"/>
        <v>0</v>
      </c>
      <c r="I559" s="16">
        <f t="shared" si="68"/>
        <v>0</v>
      </c>
      <c r="J559" s="16">
        <f t="shared" si="68"/>
        <v>0</v>
      </c>
      <c r="K559" s="16">
        <f t="shared" si="68"/>
        <v>0</v>
      </c>
      <c r="M559" s="22">
        <v>4104000</v>
      </c>
      <c r="N559" s="23">
        <v>4108000</v>
      </c>
      <c r="O559" s="25">
        <v>2843200</v>
      </c>
    </row>
    <row r="560" spans="2:15" ht="15" customHeight="1">
      <c r="B560" s="16">
        <f t="shared" si="65"/>
        <v>0</v>
      </c>
      <c r="C560" s="16">
        <f t="shared" si="68"/>
        <v>0</v>
      </c>
      <c r="D560" s="16">
        <f t="shared" si="68"/>
        <v>0</v>
      </c>
      <c r="E560" s="16">
        <f t="shared" si="68"/>
        <v>0</v>
      </c>
      <c r="F560" s="16">
        <f t="shared" si="68"/>
        <v>0</v>
      </c>
      <c r="G560" s="16">
        <f t="shared" si="68"/>
        <v>0</v>
      </c>
      <c r="H560" s="16">
        <f t="shared" si="68"/>
        <v>0</v>
      </c>
      <c r="I560" s="16">
        <f t="shared" si="68"/>
        <v>0</v>
      </c>
      <c r="J560" s="16">
        <f t="shared" si="68"/>
        <v>0</v>
      </c>
      <c r="K560" s="16">
        <f t="shared" si="68"/>
        <v>0</v>
      </c>
      <c r="M560" s="22">
        <v>4108000</v>
      </c>
      <c r="N560" s="23">
        <v>4112000</v>
      </c>
      <c r="O560" s="25">
        <v>2846400</v>
      </c>
    </row>
    <row r="561" spans="2:15" ht="15" customHeight="1">
      <c r="B561" s="16">
        <f t="shared" si="65"/>
        <v>0</v>
      </c>
      <c r="C561" s="16">
        <f t="shared" si="68"/>
        <v>0</v>
      </c>
      <c r="D561" s="16">
        <f t="shared" si="68"/>
        <v>0</v>
      </c>
      <c r="E561" s="16">
        <f t="shared" si="68"/>
        <v>0</v>
      </c>
      <c r="F561" s="16">
        <f t="shared" si="68"/>
        <v>0</v>
      </c>
      <c r="G561" s="16">
        <f t="shared" si="68"/>
        <v>0</v>
      </c>
      <c r="H561" s="16">
        <f t="shared" si="68"/>
        <v>0</v>
      </c>
      <c r="I561" s="16">
        <f t="shared" si="68"/>
        <v>0</v>
      </c>
      <c r="J561" s="16">
        <f t="shared" si="68"/>
        <v>0</v>
      </c>
      <c r="K561" s="16">
        <f t="shared" si="68"/>
        <v>0</v>
      </c>
      <c r="M561" s="22">
        <v>4112000</v>
      </c>
      <c r="N561" s="23">
        <v>4116000</v>
      </c>
      <c r="O561" s="25">
        <v>2849600</v>
      </c>
    </row>
    <row r="562" spans="2:15" ht="15" customHeight="1">
      <c r="B562" s="16">
        <f t="shared" si="65"/>
        <v>0</v>
      </c>
      <c r="C562" s="16">
        <f t="shared" si="68"/>
        <v>0</v>
      </c>
      <c r="D562" s="16">
        <f t="shared" si="68"/>
        <v>0</v>
      </c>
      <c r="E562" s="16">
        <f t="shared" si="68"/>
        <v>0</v>
      </c>
      <c r="F562" s="16">
        <f t="shared" si="68"/>
        <v>0</v>
      </c>
      <c r="G562" s="16">
        <f t="shared" si="68"/>
        <v>0</v>
      </c>
      <c r="H562" s="16">
        <f t="shared" si="68"/>
        <v>0</v>
      </c>
      <c r="I562" s="16">
        <f t="shared" si="68"/>
        <v>0</v>
      </c>
      <c r="J562" s="16">
        <f t="shared" si="68"/>
        <v>0</v>
      </c>
      <c r="K562" s="16">
        <f t="shared" si="68"/>
        <v>0</v>
      </c>
      <c r="M562" s="22">
        <v>4116000</v>
      </c>
      <c r="N562" s="23">
        <v>4120000</v>
      </c>
      <c r="O562" s="25">
        <v>2852800</v>
      </c>
    </row>
    <row r="563" spans="2:15" ht="15" customHeight="1">
      <c r="B563" s="16">
        <f t="shared" si="65"/>
        <v>0</v>
      </c>
      <c r="C563" s="16">
        <f t="shared" si="68"/>
        <v>0</v>
      </c>
      <c r="D563" s="16">
        <f t="shared" si="68"/>
        <v>0</v>
      </c>
      <c r="E563" s="16">
        <f t="shared" si="68"/>
        <v>0</v>
      </c>
      <c r="F563" s="16">
        <f t="shared" si="68"/>
        <v>0</v>
      </c>
      <c r="G563" s="16">
        <f t="shared" si="68"/>
        <v>0</v>
      </c>
      <c r="H563" s="16">
        <f t="shared" si="68"/>
        <v>0</v>
      </c>
      <c r="I563" s="16">
        <f t="shared" si="68"/>
        <v>0</v>
      </c>
      <c r="J563" s="16">
        <f t="shared" si="68"/>
        <v>0</v>
      </c>
      <c r="K563" s="16">
        <f t="shared" si="68"/>
        <v>0</v>
      </c>
      <c r="M563" s="22">
        <v>4120000</v>
      </c>
      <c r="N563" s="23">
        <v>4124000</v>
      </c>
      <c r="O563" s="25">
        <v>2856000</v>
      </c>
    </row>
    <row r="564" spans="2:15" ht="15" customHeight="1">
      <c r="B564" s="16">
        <f t="shared" si="65"/>
        <v>0</v>
      </c>
      <c r="C564" s="16">
        <f t="shared" si="68"/>
        <v>0</v>
      </c>
      <c r="D564" s="16">
        <f t="shared" si="68"/>
        <v>0</v>
      </c>
      <c r="E564" s="16">
        <f t="shared" si="68"/>
        <v>0</v>
      </c>
      <c r="F564" s="16">
        <f t="shared" si="68"/>
        <v>0</v>
      </c>
      <c r="G564" s="16">
        <f t="shared" si="68"/>
        <v>0</v>
      </c>
      <c r="H564" s="16">
        <f t="shared" si="68"/>
        <v>0</v>
      </c>
      <c r="I564" s="16">
        <f t="shared" si="68"/>
        <v>0</v>
      </c>
      <c r="J564" s="16">
        <f t="shared" si="68"/>
        <v>0</v>
      </c>
      <c r="K564" s="16">
        <f t="shared" si="68"/>
        <v>0</v>
      </c>
      <c r="M564" s="22">
        <v>4124000</v>
      </c>
      <c r="N564" s="23">
        <v>4128000</v>
      </c>
      <c r="O564" s="25">
        <v>2859200</v>
      </c>
    </row>
    <row r="565" spans="2:15" ht="15" customHeight="1">
      <c r="B565" s="16">
        <f t="shared" si="65"/>
        <v>0</v>
      </c>
      <c r="C565" s="16">
        <f t="shared" si="68"/>
        <v>0</v>
      </c>
      <c r="D565" s="16">
        <f t="shared" si="68"/>
        <v>0</v>
      </c>
      <c r="E565" s="16">
        <f t="shared" si="68"/>
        <v>0</v>
      </c>
      <c r="F565" s="16">
        <f t="shared" si="68"/>
        <v>0</v>
      </c>
      <c r="G565" s="16">
        <f t="shared" si="68"/>
        <v>0</v>
      </c>
      <c r="H565" s="16">
        <f t="shared" si="68"/>
        <v>0</v>
      </c>
      <c r="I565" s="16">
        <f t="shared" si="68"/>
        <v>0</v>
      </c>
      <c r="J565" s="16">
        <f t="shared" si="68"/>
        <v>0</v>
      </c>
      <c r="K565" s="16">
        <f t="shared" si="68"/>
        <v>0</v>
      </c>
      <c r="M565" s="22">
        <v>4128000</v>
      </c>
      <c r="N565" s="23">
        <v>4132000</v>
      </c>
      <c r="O565" s="25">
        <v>2862400</v>
      </c>
    </row>
    <row r="566" spans="2:15" ht="15" customHeight="1">
      <c r="B566" s="16">
        <f t="shared" si="65"/>
        <v>0</v>
      </c>
      <c r="C566" s="16">
        <f t="shared" si="68"/>
        <v>0</v>
      </c>
      <c r="D566" s="16">
        <f t="shared" si="68"/>
        <v>0</v>
      </c>
      <c r="E566" s="16">
        <f t="shared" si="68"/>
        <v>0</v>
      </c>
      <c r="F566" s="16">
        <f t="shared" si="68"/>
        <v>0</v>
      </c>
      <c r="G566" s="16">
        <f t="shared" si="68"/>
        <v>0</v>
      </c>
      <c r="H566" s="16">
        <f t="shared" si="68"/>
        <v>0</v>
      </c>
      <c r="I566" s="16">
        <f t="shared" si="68"/>
        <v>0</v>
      </c>
      <c r="J566" s="16">
        <f t="shared" si="68"/>
        <v>0</v>
      </c>
      <c r="K566" s="16">
        <f t="shared" si="68"/>
        <v>0</v>
      </c>
      <c r="M566" s="22">
        <v>4132000</v>
      </c>
      <c r="N566" s="23">
        <v>4136000</v>
      </c>
      <c r="O566" s="25">
        <v>2865600</v>
      </c>
    </row>
    <row r="567" spans="2:15" ht="15" customHeight="1">
      <c r="B567" s="16">
        <f t="shared" si="65"/>
        <v>0</v>
      </c>
      <c r="C567" s="16">
        <f t="shared" si="68"/>
        <v>0</v>
      </c>
      <c r="D567" s="16">
        <f t="shared" si="68"/>
        <v>0</v>
      </c>
      <c r="E567" s="16">
        <f t="shared" si="68"/>
        <v>0</v>
      </c>
      <c r="F567" s="16">
        <f t="shared" si="68"/>
        <v>0</v>
      </c>
      <c r="G567" s="16">
        <f t="shared" si="68"/>
        <v>0</v>
      </c>
      <c r="H567" s="16">
        <f t="shared" si="68"/>
        <v>0</v>
      </c>
      <c r="I567" s="16">
        <f t="shared" si="68"/>
        <v>0</v>
      </c>
      <c r="J567" s="16">
        <f t="shared" si="68"/>
        <v>0</v>
      </c>
      <c r="K567" s="16">
        <f t="shared" si="68"/>
        <v>0</v>
      </c>
      <c r="M567" s="22">
        <v>4136000</v>
      </c>
      <c r="N567" s="23">
        <v>4140000</v>
      </c>
      <c r="O567" s="25">
        <v>2868800</v>
      </c>
    </row>
    <row r="568" spans="2:15" ht="15" customHeight="1">
      <c r="B568" s="16">
        <f t="shared" si="65"/>
        <v>0</v>
      </c>
      <c r="C568" s="16">
        <f t="shared" si="68"/>
        <v>0</v>
      </c>
      <c r="D568" s="16">
        <f t="shared" si="68"/>
        <v>0</v>
      </c>
      <c r="E568" s="16">
        <f t="shared" si="68"/>
        <v>0</v>
      </c>
      <c r="F568" s="16">
        <f t="shared" si="68"/>
        <v>0</v>
      </c>
      <c r="G568" s="16">
        <f t="shared" si="68"/>
        <v>0</v>
      </c>
      <c r="H568" s="16">
        <f t="shared" si="68"/>
        <v>0</v>
      </c>
      <c r="I568" s="16">
        <f t="shared" si="68"/>
        <v>0</v>
      </c>
      <c r="J568" s="16">
        <f t="shared" si="68"/>
        <v>0</v>
      </c>
      <c r="K568" s="16">
        <f t="shared" si="68"/>
        <v>0</v>
      </c>
      <c r="M568" s="22">
        <v>4140000</v>
      </c>
      <c r="N568" s="23">
        <v>4144000</v>
      </c>
      <c r="O568" s="25">
        <v>2872000</v>
      </c>
    </row>
    <row r="569" spans="2:15" ht="15" customHeight="1">
      <c r="B569" s="16">
        <f t="shared" si="65"/>
        <v>0</v>
      </c>
      <c r="C569" s="16">
        <f t="shared" si="68"/>
        <v>0</v>
      </c>
      <c r="D569" s="16">
        <f t="shared" si="68"/>
        <v>0</v>
      </c>
      <c r="E569" s="16">
        <f t="shared" si="68"/>
        <v>0</v>
      </c>
      <c r="F569" s="16">
        <f t="shared" si="68"/>
        <v>0</v>
      </c>
      <c r="G569" s="16">
        <f t="shared" si="68"/>
        <v>0</v>
      </c>
      <c r="H569" s="16">
        <f t="shared" si="68"/>
        <v>0</v>
      </c>
      <c r="I569" s="16">
        <f t="shared" si="68"/>
        <v>0</v>
      </c>
      <c r="J569" s="16">
        <f t="shared" si="68"/>
        <v>0</v>
      </c>
      <c r="K569" s="16">
        <f t="shared" si="68"/>
        <v>0</v>
      </c>
      <c r="M569" s="22">
        <v>4144000</v>
      </c>
      <c r="N569" s="23">
        <v>4148000</v>
      </c>
      <c r="O569" s="25">
        <v>2875200</v>
      </c>
    </row>
    <row r="570" spans="2:15" ht="15" customHeight="1">
      <c r="B570" s="16">
        <f t="shared" si="65"/>
        <v>0</v>
      </c>
      <c r="C570" s="16">
        <f t="shared" si="68"/>
        <v>0</v>
      </c>
      <c r="D570" s="16">
        <f t="shared" si="68"/>
        <v>0</v>
      </c>
      <c r="E570" s="16">
        <f t="shared" si="68"/>
        <v>0</v>
      </c>
      <c r="F570" s="16">
        <f t="shared" si="68"/>
        <v>0</v>
      </c>
      <c r="G570" s="16">
        <f t="shared" si="68"/>
        <v>0</v>
      </c>
      <c r="H570" s="16">
        <f t="shared" si="68"/>
        <v>0</v>
      </c>
      <c r="I570" s="16">
        <f t="shared" si="68"/>
        <v>0</v>
      </c>
      <c r="J570" s="16">
        <f t="shared" si="68"/>
        <v>0</v>
      </c>
      <c r="K570" s="16">
        <f t="shared" si="68"/>
        <v>0</v>
      </c>
      <c r="M570" s="22">
        <v>4148000</v>
      </c>
      <c r="N570" s="23">
        <v>4152000</v>
      </c>
      <c r="O570" s="25">
        <v>2878400</v>
      </c>
    </row>
    <row r="571" spans="2:15" ht="15" customHeight="1">
      <c r="B571" s="16">
        <f t="shared" si="65"/>
        <v>0</v>
      </c>
      <c r="C571" s="16">
        <f t="shared" si="68"/>
        <v>0</v>
      </c>
      <c r="D571" s="16">
        <f t="shared" si="68"/>
        <v>0</v>
      </c>
      <c r="E571" s="16">
        <f t="shared" si="68"/>
        <v>0</v>
      </c>
      <c r="F571" s="16">
        <f t="shared" si="68"/>
        <v>0</v>
      </c>
      <c r="G571" s="16">
        <f t="shared" si="68"/>
        <v>0</v>
      </c>
      <c r="H571" s="16">
        <f t="shared" si="68"/>
        <v>0</v>
      </c>
      <c r="I571" s="16">
        <f t="shared" si="68"/>
        <v>0</v>
      </c>
      <c r="J571" s="16">
        <f t="shared" si="68"/>
        <v>0</v>
      </c>
      <c r="K571" s="16">
        <f t="shared" si="68"/>
        <v>0</v>
      </c>
      <c r="M571" s="22">
        <v>4152000</v>
      </c>
      <c r="N571" s="23">
        <v>4156000</v>
      </c>
      <c r="O571" s="25">
        <v>2881600</v>
      </c>
    </row>
    <row r="572" spans="2:15" ht="15" customHeight="1">
      <c r="B572" s="16">
        <f t="shared" si="65"/>
        <v>0</v>
      </c>
      <c r="C572" s="16">
        <f t="shared" si="68"/>
        <v>0</v>
      </c>
      <c r="D572" s="16">
        <f t="shared" si="68"/>
        <v>0</v>
      </c>
      <c r="E572" s="16">
        <f t="shared" si="68"/>
        <v>0</v>
      </c>
      <c r="F572" s="16">
        <f t="shared" si="68"/>
        <v>0</v>
      </c>
      <c r="G572" s="16">
        <f t="shared" si="68"/>
        <v>0</v>
      </c>
      <c r="H572" s="16">
        <f t="shared" si="68"/>
        <v>0</v>
      </c>
      <c r="I572" s="16">
        <f t="shared" si="68"/>
        <v>0</v>
      </c>
      <c r="J572" s="16">
        <f t="shared" si="68"/>
        <v>0</v>
      </c>
      <c r="K572" s="16">
        <f t="shared" si="68"/>
        <v>0</v>
      </c>
      <c r="M572" s="22">
        <v>4156000</v>
      </c>
      <c r="N572" s="23">
        <v>4160000</v>
      </c>
      <c r="O572" s="25">
        <v>2884800</v>
      </c>
    </row>
    <row r="573" spans="2:15" ht="15" customHeight="1">
      <c r="B573" s="16">
        <f t="shared" si="65"/>
        <v>0</v>
      </c>
      <c r="C573" s="16">
        <f t="shared" si="68"/>
        <v>0</v>
      </c>
      <c r="D573" s="16">
        <f t="shared" si="68"/>
        <v>0</v>
      </c>
      <c r="E573" s="16">
        <f t="shared" si="68"/>
        <v>0</v>
      </c>
      <c r="F573" s="16">
        <f t="shared" si="68"/>
        <v>0</v>
      </c>
      <c r="G573" s="16">
        <f t="shared" si="68"/>
        <v>0</v>
      </c>
      <c r="H573" s="16">
        <f t="shared" si="68"/>
        <v>0</v>
      </c>
      <c r="I573" s="16">
        <f t="shared" si="68"/>
        <v>0</v>
      </c>
      <c r="J573" s="16">
        <f t="shared" si="68"/>
        <v>0</v>
      </c>
      <c r="K573" s="16">
        <f t="shared" si="68"/>
        <v>0</v>
      </c>
      <c r="M573" s="22">
        <v>4160000</v>
      </c>
      <c r="N573" s="23">
        <v>4164000</v>
      </c>
      <c r="O573" s="25">
        <v>2888000</v>
      </c>
    </row>
    <row r="574" spans="2:15" ht="15" customHeight="1">
      <c r="B574" s="16">
        <f t="shared" si="65"/>
        <v>0</v>
      </c>
      <c r="C574" s="16">
        <f t="shared" ref="C574:K583" si="69">IF(AND($M574&lt;=C$4,C$4&lt;$N574),$O574,0)</f>
        <v>0</v>
      </c>
      <c r="D574" s="16">
        <f t="shared" si="69"/>
        <v>0</v>
      </c>
      <c r="E574" s="16">
        <f t="shared" si="69"/>
        <v>0</v>
      </c>
      <c r="F574" s="16">
        <f t="shared" si="69"/>
        <v>0</v>
      </c>
      <c r="G574" s="16">
        <f t="shared" si="69"/>
        <v>0</v>
      </c>
      <c r="H574" s="16">
        <f t="shared" si="69"/>
        <v>0</v>
      </c>
      <c r="I574" s="16">
        <f t="shared" si="69"/>
        <v>0</v>
      </c>
      <c r="J574" s="16">
        <f t="shared" si="69"/>
        <v>0</v>
      </c>
      <c r="K574" s="16">
        <f t="shared" si="69"/>
        <v>0</v>
      </c>
      <c r="M574" s="22">
        <v>4164000</v>
      </c>
      <c r="N574" s="23">
        <v>4168000</v>
      </c>
      <c r="O574" s="25">
        <v>2891200</v>
      </c>
    </row>
    <row r="575" spans="2:15" ht="15" customHeight="1">
      <c r="B575" s="16">
        <f t="shared" si="65"/>
        <v>0</v>
      </c>
      <c r="C575" s="16">
        <f t="shared" si="69"/>
        <v>0</v>
      </c>
      <c r="D575" s="16">
        <f t="shared" si="69"/>
        <v>0</v>
      </c>
      <c r="E575" s="16">
        <f t="shared" si="69"/>
        <v>0</v>
      </c>
      <c r="F575" s="16">
        <f t="shared" si="69"/>
        <v>0</v>
      </c>
      <c r="G575" s="16">
        <f t="shared" si="69"/>
        <v>0</v>
      </c>
      <c r="H575" s="16">
        <f t="shared" si="69"/>
        <v>0</v>
      </c>
      <c r="I575" s="16">
        <f t="shared" si="69"/>
        <v>0</v>
      </c>
      <c r="J575" s="16">
        <f t="shared" si="69"/>
        <v>0</v>
      </c>
      <c r="K575" s="16">
        <f t="shared" si="69"/>
        <v>0</v>
      </c>
      <c r="M575" s="22">
        <v>4168000</v>
      </c>
      <c r="N575" s="23">
        <v>4172000</v>
      </c>
      <c r="O575" s="25">
        <v>2894400</v>
      </c>
    </row>
    <row r="576" spans="2:15" ht="15" customHeight="1">
      <c r="B576" s="16">
        <f t="shared" si="65"/>
        <v>0</v>
      </c>
      <c r="C576" s="16">
        <f t="shared" si="69"/>
        <v>0</v>
      </c>
      <c r="D576" s="16">
        <f t="shared" si="69"/>
        <v>0</v>
      </c>
      <c r="E576" s="16">
        <f t="shared" si="69"/>
        <v>0</v>
      </c>
      <c r="F576" s="16">
        <f t="shared" si="69"/>
        <v>0</v>
      </c>
      <c r="G576" s="16">
        <f t="shared" si="69"/>
        <v>0</v>
      </c>
      <c r="H576" s="16">
        <f t="shared" si="69"/>
        <v>0</v>
      </c>
      <c r="I576" s="16">
        <f t="shared" si="69"/>
        <v>0</v>
      </c>
      <c r="J576" s="16">
        <f t="shared" si="69"/>
        <v>0</v>
      </c>
      <c r="K576" s="16">
        <f t="shared" si="69"/>
        <v>0</v>
      </c>
      <c r="M576" s="22">
        <v>4172000</v>
      </c>
      <c r="N576" s="23">
        <v>4176000</v>
      </c>
      <c r="O576" s="25">
        <v>2897600</v>
      </c>
    </row>
    <row r="577" spans="2:15" ht="15" customHeight="1">
      <c r="B577" s="16">
        <f t="shared" si="65"/>
        <v>0</v>
      </c>
      <c r="C577" s="16">
        <f t="shared" si="69"/>
        <v>0</v>
      </c>
      <c r="D577" s="16">
        <f t="shared" si="69"/>
        <v>0</v>
      </c>
      <c r="E577" s="16">
        <f t="shared" si="69"/>
        <v>0</v>
      </c>
      <c r="F577" s="16">
        <f t="shared" si="69"/>
        <v>0</v>
      </c>
      <c r="G577" s="16">
        <f t="shared" si="69"/>
        <v>0</v>
      </c>
      <c r="H577" s="16">
        <f t="shared" si="69"/>
        <v>0</v>
      </c>
      <c r="I577" s="16">
        <f t="shared" si="69"/>
        <v>0</v>
      </c>
      <c r="J577" s="16">
        <f t="shared" si="69"/>
        <v>0</v>
      </c>
      <c r="K577" s="16">
        <f t="shared" si="69"/>
        <v>0</v>
      </c>
      <c r="M577" s="22">
        <v>4176000</v>
      </c>
      <c r="N577" s="23">
        <v>4180000</v>
      </c>
      <c r="O577" s="25">
        <v>2900800</v>
      </c>
    </row>
    <row r="578" spans="2:15" ht="15" customHeight="1">
      <c r="B578" s="16">
        <f t="shared" si="65"/>
        <v>0</v>
      </c>
      <c r="C578" s="16">
        <f t="shared" si="69"/>
        <v>0</v>
      </c>
      <c r="D578" s="16">
        <f t="shared" si="69"/>
        <v>0</v>
      </c>
      <c r="E578" s="16">
        <f t="shared" si="69"/>
        <v>0</v>
      </c>
      <c r="F578" s="16">
        <f t="shared" si="69"/>
        <v>0</v>
      </c>
      <c r="G578" s="16">
        <f t="shared" si="69"/>
        <v>0</v>
      </c>
      <c r="H578" s="16">
        <f t="shared" si="69"/>
        <v>0</v>
      </c>
      <c r="I578" s="16">
        <f t="shared" si="69"/>
        <v>0</v>
      </c>
      <c r="J578" s="16">
        <f t="shared" si="69"/>
        <v>0</v>
      </c>
      <c r="K578" s="16">
        <f t="shared" si="69"/>
        <v>0</v>
      </c>
      <c r="M578" s="22">
        <v>4180000</v>
      </c>
      <c r="N578" s="23">
        <v>4184000</v>
      </c>
      <c r="O578" s="25">
        <v>2904000</v>
      </c>
    </row>
    <row r="579" spans="2:15" ht="15" customHeight="1">
      <c r="B579" s="16">
        <f t="shared" si="65"/>
        <v>0</v>
      </c>
      <c r="C579" s="16">
        <f t="shared" si="69"/>
        <v>0</v>
      </c>
      <c r="D579" s="16">
        <f t="shared" si="69"/>
        <v>0</v>
      </c>
      <c r="E579" s="16">
        <f t="shared" si="69"/>
        <v>0</v>
      </c>
      <c r="F579" s="16">
        <f t="shared" si="69"/>
        <v>0</v>
      </c>
      <c r="G579" s="16">
        <f t="shared" si="69"/>
        <v>0</v>
      </c>
      <c r="H579" s="16">
        <f t="shared" si="69"/>
        <v>0</v>
      </c>
      <c r="I579" s="16">
        <f t="shared" si="69"/>
        <v>0</v>
      </c>
      <c r="J579" s="16">
        <f t="shared" si="69"/>
        <v>0</v>
      </c>
      <c r="K579" s="16">
        <f t="shared" si="69"/>
        <v>0</v>
      </c>
      <c r="M579" s="22">
        <v>4184000</v>
      </c>
      <c r="N579" s="23">
        <v>4188000</v>
      </c>
      <c r="O579" s="25">
        <v>2907200</v>
      </c>
    </row>
    <row r="580" spans="2:15" ht="15" customHeight="1">
      <c r="B580" s="16">
        <f t="shared" si="65"/>
        <v>0</v>
      </c>
      <c r="C580" s="16">
        <f t="shared" si="69"/>
        <v>0</v>
      </c>
      <c r="D580" s="16">
        <f t="shared" si="69"/>
        <v>0</v>
      </c>
      <c r="E580" s="16">
        <f t="shared" si="69"/>
        <v>0</v>
      </c>
      <c r="F580" s="16">
        <f t="shared" si="69"/>
        <v>0</v>
      </c>
      <c r="G580" s="16">
        <f t="shared" si="69"/>
        <v>0</v>
      </c>
      <c r="H580" s="16">
        <f t="shared" si="69"/>
        <v>0</v>
      </c>
      <c r="I580" s="16">
        <f t="shared" si="69"/>
        <v>0</v>
      </c>
      <c r="J580" s="16">
        <f t="shared" si="69"/>
        <v>0</v>
      </c>
      <c r="K580" s="16">
        <f t="shared" si="69"/>
        <v>0</v>
      </c>
      <c r="M580" s="22">
        <v>4188000</v>
      </c>
      <c r="N580" s="23">
        <v>4192000</v>
      </c>
      <c r="O580" s="25">
        <v>2910400</v>
      </c>
    </row>
    <row r="581" spans="2:15" ht="15" customHeight="1">
      <c r="B581" s="16">
        <f t="shared" si="65"/>
        <v>0</v>
      </c>
      <c r="C581" s="16">
        <f t="shared" si="69"/>
        <v>0</v>
      </c>
      <c r="D581" s="16">
        <f t="shared" si="69"/>
        <v>0</v>
      </c>
      <c r="E581" s="16">
        <f t="shared" si="69"/>
        <v>0</v>
      </c>
      <c r="F581" s="16">
        <f t="shared" si="69"/>
        <v>0</v>
      </c>
      <c r="G581" s="16">
        <f t="shared" si="69"/>
        <v>0</v>
      </c>
      <c r="H581" s="16">
        <f t="shared" si="69"/>
        <v>0</v>
      </c>
      <c r="I581" s="16">
        <f t="shared" si="69"/>
        <v>0</v>
      </c>
      <c r="J581" s="16">
        <f t="shared" si="69"/>
        <v>0</v>
      </c>
      <c r="K581" s="16">
        <f t="shared" si="69"/>
        <v>0</v>
      </c>
      <c r="M581" s="22">
        <v>4192000</v>
      </c>
      <c r="N581" s="23">
        <v>4196000</v>
      </c>
      <c r="O581" s="25">
        <v>2913600</v>
      </c>
    </row>
    <row r="582" spans="2:15" ht="15" customHeight="1">
      <c r="B582" s="16">
        <f t="shared" si="65"/>
        <v>0</v>
      </c>
      <c r="C582" s="16">
        <f t="shared" si="69"/>
        <v>0</v>
      </c>
      <c r="D582" s="16">
        <f t="shared" si="69"/>
        <v>0</v>
      </c>
      <c r="E582" s="16">
        <f t="shared" si="69"/>
        <v>0</v>
      </c>
      <c r="F582" s="16">
        <f t="shared" si="69"/>
        <v>0</v>
      </c>
      <c r="G582" s="16">
        <f t="shared" si="69"/>
        <v>0</v>
      </c>
      <c r="H582" s="16">
        <f t="shared" si="69"/>
        <v>0</v>
      </c>
      <c r="I582" s="16">
        <f t="shared" si="69"/>
        <v>0</v>
      </c>
      <c r="J582" s="16">
        <f t="shared" si="69"/>
        <v>0</v>
      </c>
      <c r="K582" s="16">
        <f t="shared" si="69"/>
        <v>0</v>
      </c>
      <c r="M582" s="22">
        <v>4196000</v>
      </c>
      <c r="N582" s="23">
        <v>4200000</v>
      </c>
      <c r="O582" s="25">
        <v>2916800</v>
      </c>
    </row>
    <row r="583" spans="2:15" ht="15" customHeight="1">
      <c r="B583" s="16">
        <f t="shared" si="65"/>
        <v>0</v>
      </c>
      <c r="C583" s="16">
        <f t="shared" si="69"/>
        <v>0</v>
      </c>
      <c r="D583" s="16">
        <f t="shared" si="69"/>
        <v>0</v>
      </c>
      <c r="E583" s="16">
        <f t="shared" si="69"/>
        <v>0</v>
      </c>
      <c r="F583" s="16">
        <f t="shared" si="69"/>
        <v>0</v>
      </c>
      <c r="G583" s="16">
        <f t="shared" si="69"/>
        <v>0</v>
      </c>
      <c r="H583" s="16">
        <f t="shared" si="69"/>
        <v>0</v>
      </c>
      <c r="I583" s="16">
        <f t="shared" si="69"/>
        <v>0</v>
      </c>
      <c r="J583" s="16">
        <f t="shared" si="69"/>
        <v>0</v>
      </c>
      <c r="K583" s="16">
        <f t="shared" si="69"/>
        <v>0</v>
      </c>
      <c r="M583" s="22">
        <v>4200000</v>
      </c>
      <c r="N583" s="23">
        <v>4204000</v>
      </c>
      <c r="O583" s="25">
        <v>2920000</v>
      </c>
    </row>
    <row r="584" spans="2:15" ht="15" customHeight="1">
      <c r="B584" s="16">
        <f t="shared" si="65"/>
        <v>0</v>
      </c>
      <c r="C584" s="16">
        <f t="shared" ref="C584:K593" si="70">IF(AND($M584&lt;=C$4,C$4&lt;$N584),$O584,0)</f>
        <v>0</v>
      </c>
      <c r="D584" s="16">
        <f t="shared" si="70"/>
        <v>0</v>
      </c>
      <c r="E584" s="16">
        <f t="shared" si="70"/>
        <v>0</v>
      </c>
      <c r="F584" s="16">
        <f t="shared" si="70"/>
        <v>0</v>
      </c>
      <c r="G584" s="16">
        <f t="shared" si="70"/>
        <v>0</v>
      </c>
      <c r="H584" s="16">
        <f t="shared" si="70"/>
        <v>0</v>
      </c>
      <c r="I584" s="16">
        <f t="shared" si="70"/>
        <v>0</v>
      </c>
      <c r="J584" s="16">
        <f t="shared" si="70"/>
        <v>0</v>
      </c>
      <c r="K584" s="16">
        <f t="shared" si="70"/>
        <v>0</v>
      </c>
      <c r="M584" s="22">
        <v>4204000</v>
      </c>
      <c r="N584" s="23">
        <v>4208000</v>
      </c>
      <c r="O584" s="25">
        <v>2923200</v>
      </c>
    </row>
    <row r="585" spans="2:15" ht="15" customHeight="1">
      <c r="B585" s="16">
        <f t="shared" si="65"/>
        <v>0</v>
      </c>
      <c r="C585" s="16">
        <f t="shared" si="70"/>
        <v>0</v>
      </c>
      <c r="D585" s="16">
        <f t="shared" si="70"/>
        <v>0</v>
      </c>
      <c r="E585" s="16">
        <f t="shared" si="70"/>
        <v>0</v>
      </c>
      <c r="F585" s="16">
        <f t="shared" si="70"/>
        <v>0</v>
      </c>
      <c r="G585" s="16">
        <f t="shared" si="70"/>
        <v>0</v>
      </c>
      <c r="H585" s="16">
        <f t="shared" si="70"/>
        <v>0</v>
      </c>
      <c r="I585" s="16">
        <f t="shared" si="70"/>
        <v>0</v>
      </c>
      <c r="J585" s="16">
        <f t="shared" si="70"/>
        <v>0</v>
      </c>
      <c r="K585" s="16">
        <f t="shared" si="70"/>
        <v>0</v>
      </c>
      <c r="M585" s="22">
        <v>4208000</v>
      </c>
      <c r="N585" s="23">
        <v>4212000</v>
      </c>
      <c r="O585" s="25">
        <v>2926400</v>
      </c>
    </row>
    <row r="586" spans="2:15" ht="15" customHeight="1">
      <c r="B586" s="16">
        <f t="shared" si="65"/>
        <v>0</v>
      </c>
      <c r="C586" s="16">
        <f t="shared" si="70"/>
        <v>0</v>
      </c>
      <c r="D586" s="16">
        <f t="shared" si="70"/>
        <v>0</v>
      </c>
      <c r="E586" s="16">
        <f t="shared" si="70"/>
        <v>0</v>
      </c>
      <c r="F586" s="16">
        <f t="shared" si="70"/>
        <v>0</v>
      </c>
      <c r="G586" s="16">
        <f t="shared" si="70"/>
        <v>0</v>
      </c>
      <c r="H586" s="16">
        <f t="shared" si="70"/>
        <v>0</v>
      </c>
      <c r="I586" s="16">
        <f t="shared" si="70"/>
        <v>0</v>
      </c>
      <c r="J586" s="16">
        <f t="shared" si="70"/>
        <v>0</v>
      </c>
      <c r="K586" s="16">
        <f t="shared" si="70"/>
        <v>0</v>
      </c>
      <c r="M586" s="22">
        <v>4212000</v>
      </c>
      <c r="N586" s="23">
        <v>4216000</v>
      </c>
      <c r="O586" s="25">
        <v>2929600</v>
      </c>
    </row>
    <row r="587" spans="2:15" ht="15" customHeight="1">
      <c r="B587" s="16">
        <f t="shared" si="65"/>
        <v>0</v>
      </c>
      <c r="C587" s="16">
        <f t="shared" si="70"/>
        <v>0</v>
      </c>
      <c r="D587" s="16">
        <f t="shared" si="70"/>
        <v>0</v>
      </c>
      <c r="E587" s="16">
        <f t="shared" si="70"/>
        <v>0</v>
      </c>
      <c r="F587" s="16">
        <f t="shared" si="70"/>
        <v>0</v>
      </c>
      <c r="G587" s="16">
        <f t="shared" si="70"/>
        <v>0</v>
      </c>
      <c r="H587" s="16">
        <f t="shared" si="70"/>
        <v>0</v>
      </c>
      <c r="I587" s="16">
        <f t="shared" si="70"/>
        <v>0</v>
      </c>
      <c r="J587" s="16">
        <f t="shared" si="70"/>
        <v>0</v>
      </c>
      <c r="K587" s="16">
        <f t="shared" si="70"/>
        <v>0</v>
      </c>
      <c r="M587" s="22">
        <v>4216000</v>
      </c>
      <c r="N587" s="23">
        <v>4220000</v>
      </c>
      <c r="O587" s="25">
        <v>2932800</v>
      </c>
    </row>
    <row r="588" spans="2:15" ht="15" customHeight="1">
      <c r="B588" s="16">
        <f t="shared" si="65"/>
        <v>0</v>
      </c>
      <c r="C588" s="16">
        <f t="shared" si="70"/>
        <v>0</v>
      </c>
      <c r="D588" s="16">
        <f t="shared" si="70"/>
        <v>0</v>
      </c>
      <c r="E588" s="16">
        <f t="shared" si="70"/>
        <v>0</v>
      </c>
      <c r="F588" s="16">
        <f t="shared" si="70"/>
        <v>0</v>
      </c>
      <c r="G588" s="16">
        <f t="shared" si="70"/>
        <v>0</v>
      </c>
      <c r="H588" s="16">
        <f t="shared" si="70"/>
        <v>0</v>
      </c>
      <c r="I588" s="16">
        <f t="shared" si="70"/>
        <v>0</v>
      </c>
      <c r="J588" s="16">
        <f t="shared" si="70"/>
        <v>0</v>
      </c>
      <c r="K588" s="16">
        <f t="shared" si="70"/>
        <v>0</v>
      </c>
      <c r="M588" s="22">
        <v>4220000</v>
      </c>
      <c r="N588" s="23">
        <v>4224000</v>
      </c>
      <c r="O588" s="25">
        <v>2936000</v>
      </c>
    </row>
    <row r="589" spans="2:15" ht="15" customHeight="1">
      <c r="B589" s="16">
        <f t="shared" si="65"/>
        <v>0</v>
      </c>
      <c r="C589" s="16">
        <f t="shared" si="70"/>
        <v>0</v>
      </c>
      <c r="D589" s="16">
        <f t="shared" si="70"/>
        <v>0</v>
      </c>
      <c r="E589" s="16">
        <f t="shared" si="70"/>
        <v>0</v>
      </c>
      <c r="F589" s="16">
        <f t="shared" si="70"/>
        <v>0</v>
      </c>
      <c r="G589" s="16">
        <f t="shared" si="70"/>
        <v>0</v>
      </c>
      <c r="H589" s="16">
        <f t="shared" si="70"/>
        <v>0</v>
      </c>
      <c r="I589" s="16">
        <f t="shared" si="70"/>
        <v>0</v>
      </c>
      <c r="J589" s="16">
        <f t="shared" si="70"/>
        <v>0</v>
      </c>
      <c r="K589" s="16">
        <f t="shared" si="70"/>
        <v>0</v>
      </c>
      <c r="M589" s="22">
        <v>4224000</v>
      </c>
      <c r="N589" s="23">
        <v>4228000</v>
      </c>
      <c r="O589" s="25">
        <v>2939200</v>
      </c>
    </row>
    <row r="590" spans="2:15" ht="15" customHeight="1">
      <c r="B590" s="16">
        <f t="shared" si="65"/>
        <v>0</v>
      </c>
      <c r="C590" s="16">
        <f t="shared" si="70"/>
        <v>0</v>
      </c>
      <c r="D590" s="16">
        <f t="shared" si="70"/>
        <v>0</v>
      </c>
      <c r="E590" s="16">
        <f t="shared" si="70"/>
        <v>0</v>
      </c>
      <c r="F590" s="16">
        <f t="shared" si="70"/>
        <v>0</v>
      </c>
      <c r="G590" s="16">
        <f t="shared" si="70"/>
        <v>0</v>
      </c>
      <c r="H590" s="16">
        <f t="shared" si="70"/>
        <v>0</v>
      </c>
      <c r="I590" s="16">
        <f t="shared" si="70"/>
        <v>0</v>
      </c>
      <c r="J590" s="16">
        <f t="shared" si="70"/>
        <v>0</v>
      </c>
      <c r="K590" s="16">
        <f t="shared" si="70"/>
        <v>0</v>
      </c>
      <c r="M590" s="22">
        <v>4228000</v>
      </c>
      <c r="N590" s="23">
        <v>4232000</v>
      </c>
      <c r="O590" s="25">
        <v>2942400</v>
      </c>
    </row>
    <row r="591" spans="2:15" ht="15" customHeight="1">
      <c r="B591" s="16">
        <f t="shared" si="65"/>
        <v>0</v>
      </c>
      <c r="C591" s="16">
        <f t="shared" si="70"/>
        <v>0</v>
      </c>
      <c r="D591" s="16">
        <f t="shared" si="70"/>
        <v>0</v>
      </c>
      <c r="E591" s="16">
        <f t="shared" si="70"/>
        <v>0</v>
      </c>
      <c r="F591" s="16">
        <f t="shared" si="70"/>
        <v>0</v>
      </c>
      <c r="G591" s="16">
        <f t="shared" si="70"/>
        <v>0</v>
      </c>
      <c r="H591" s="16">
        <f t="shared" si="70"/>
        <v>0</v>
      </c>
      <c r="I591" s="16">
        <f t="shared" si="70"/>
        <v>0</v>
      </c>
      <c r="J591" s="16">
        <f t="shared" si="70"/>
        <v>0</v>
      </c>
      <c r="K591" s="16">
        <f t="shared" si="70"/>
        <v>0</v>
      </c>
      <c r="M591" s="22">
        <v>4232000</v>
      </c>
      <c r="N591" s="23">
        <v>4236000</v>
      </c>
      <c r="O591" s="25">
        <v>2945600</v>
      </c>
    </row>
    <row r="592" spans="2:15" ht="15" customHeight="1">
      <c r="B592" s="16">
        <f t="shared" si="65"/>
        <v>0</v>
      </c>
      <c r="C592" s="16">
        <f t="shared" si="70"/>
        <v>0</v>
      </c>
      <c r="D592" s="16">
        <f t="shared" si="70"/>
        <v>0</v>
      </c>
      <c r="E592" s="16">
        <f t="shared" si="70"/>
        <v>0</v>
      </c>
      <c r="F592" s="16">
        <f t="shared" si="70"/>
        <v>0</v>
      </c>
      <c r="G592" s="16">
        <f t="shared" si="70"/>
        <v>0</v>
      </c>
      <c r="H592" s="16">
        <f t="shared" si="70"/>
        <v>0</v>
      </c>
      <c r="I592" s="16">
        <f t="shared" si="70"/>
        <v>0</v>
      </c>
      <c r="J592" s="16">
        <f t="shared" si="70"/>
        <v>0</v>
      </c>
      <c r="K592" s="16">
        <f t="shared" si="70"/>
        <v>0</v>
      </c>
      <c r="M592" s="22">
        <v>4236000</v>
      </c>
      <c r="N592" s="23">
        <v>4240000</v>
      </c>
      <c r="O592" s="25">
        <v>2948800</v>
      </c>
    </row>
    <row r="593" spans="2:15" ht="15" customHeight="1">
      <c r="B593" s="16">
        <f t="shared" si="65"/>
        <v>0</v>
      </c>
      <c r="C593" s="16">
        <f t="shared" si="70"/>
        <v>0</v>
      </c>
      <c r="D593" s="16">
        <f t="shared" si="70"/>
        <v>0</v>
      </c>
      <c r="E593" s="16">
        <f t="shared" si="70"/>
        <v>0</v>
      </c>
      <c r="F593" s="16">
        <f t="shared" si="70"/>
        <v>0</v>
      </c>
      <c r="G593" s="16">
        <f t="shared" si="70"/>
        <v>0</v>
      </c>
      <c r="H593" s="16">
        <f t="shared" si="70"/>
        <v>0</v>
      </c>
      <c r="I593" s="16">
        <f t="shared" si="70"/>
        <v>0</v>
      </c>
      <c r="J593" s="16">
        <f t="shared" si="70"/>
        <v>0</v>
      </c>
      <c r="K593" s="16">
        <f t="shared" si="70"/>
        <v>0</v>
      </c>
      <c r="M593" s="22">
        <v>4240000</v>
      </c>
      <c r="N593" s="23">
        <v>4244000</v>
      </c>
      <c r="O593" s="25">
        <v>2952000</v>
      </c>
    </row>
    <row r="594" spans="2:15" ht="15" customHeight="1">
      <c r="B594" s="16">
        <f t="shared" si="65"/>
        <v>0</v>
      </c>
      <c r="C594" s="16">
        <f t="shared" ref="C594:K599" si="71">IF(AND($M594&lt;=C$4,C$4&lt;$N594),$O594,0)</f>
        <v>0</v>
      </c>
      <c r="D594" s="16">
        <f t="shared" si="71"/>
        <v>0</v>
      </c>
      <c r="E594" s="16">
        <f t="shared" si="71"/>
        <v>0</v>
      </c>
      <c r="F594" s="16">
        <f t="shared" si="71"/>
        <v>0</v>
      </c>
      <c r="G594" s="16">
        <f t="shared" si="71"/>
        <v>0</v>
      </c>
      <c r="H594" s="16">
        <f t="shared" si="71"/>
        <v>0</v>
      </c>
      <c r="I594" s="16">
        <f t="shared" si="71"/>
        <v>0</v>
      </c>
      <c r="J594" s="16">
        <f t="shared" si="71"/>
        <v>0</v>
      </c>
      <c r="K594" s="16">
        <f t="shared" si="71"/>
        <v>0</v>
      </c>
      <c r="M594" s="22">
        <v>4244000</v>
      </c>
      <c r="N594" s="23">
        <v>4248000</v>
      </c>
      <c r="O594" s="25">
        <v>2955200</v>
      </c>
    </row>
    <row r="595" spans="2:15" ht="15" customHeight="1">
      <c r="B595" s="16">
        <f t="shared" si="65"/>
        <v>0</v>
      </c>
      <c r="C595" s="16">
        <f t="shared" si="71"/>
        <v>0</v>
      </c>
      <c r="D595" s="16">
        <f t="shared" si="71"/>
        <v>0</v>
      </c>
      <c r="E595" s="16">
        <f t="shared" si="71"/>
        <v>0</v>
      </c>
      <c r="F595" s="16">
        <f t="shared" si="71"/>
        <v>0</v>
      </c>
      <c r="G595" s="16">
        <f t="shared" si="71"/>
        <v>0</v>
      </c>
      <c r="H595" s="16">
        <f t="shared" si="71"/>
        <v>0</v>
      </c>
      <c r="I595" s="16">
        <f t="shared" si="71"/>
        <v>0</v>
      </c>
      <c r="J595" s="16">
        <f t="shared" si="71"/>
        <v>0</v>
      </c>
      <c r="K595" s="16">
        <f t="shared" si="71"/>
        <v>0</v>
      </c>
      <c r="M595" s="22">
        <v>4248000</v>
      </c>
      <c r="N595" s="23">
        <v>4252000</v>
      </c>
      <c r="O595" s="25">
        <v>2958400</v>
      </c>
    </row>
    <row r="596" spans="2:15" ht="15" customHeight="1">
      <c r="B596" s="16">
        <f t="shared" si="65"/>
        <v>0</v>
      </c>
      <c r="C596" s="16">
        <f t="shared" si="71"/>
        <v>0</v>
      </c>
      <c r="D596" s="16">
        <f t="shared" si="71"/>
        <v>0</v>
      </c>
      <c r="E596" s="16">
        <f t="shared" si="71"/>
        <v>0</v>
      </c>
      <c r="F596" s="16">
        <f t="shared" si="71"/>
        <v>0</v>
      </c>
      <c r="G596" s="16">
        <f t="shared" si="71"/>
        <v>0</v>
      </c>
      <c r="H596" s="16">
        <f t="shared" si="71"/>
        <v>0</v>
      </c>
      <c r="I596" s="16">
        <f t="shared" si="71"/>
        <v>0</v>
      </c>
      <c r="J596" s="16">
        <f t="shared" si="71"/>
        <v>0</v>
      </c>
      <c r="K596" s="16">
        <f t="shared" si="71"/>
        <v>0</v>
      </c>
      <c r="M596" s="22">
        <v>4252000</v>
      </c>
      <c r="N596" s="23">
        <v>4256000</v>
      </c>
      <c r="O596" s="25">
        <v>2961600</v>
      </c>
    </row>
    <row r="597" spans="2:15" ht="15" customHeight="1">
      <c r="B597" s="16">
        <f t="shared" si="65"/>
        <v>0</v>
      </c>
      <c r="C597" s="16">
        <f t="shared" si="71"/>
        <v>0</v>
      </c>
      <c r="D597" s="16">
        <f t="shared" si="71"/>
        <v>0</v>
      </c>
      <c r="E597" s="16">
        <f t="shared" si="71"/>
        <v>0</v>
      </c>
      <c r="F597" s="16">
        <f t="shared" si="71"/>
        <v>0</v>
      </c>
      <c r="G597" s="16">
        <f t="shared" si="71"/>
        <v>0</v>
      </c>
      <c r="H597" s="16">
        <f t="shared" si="71"/>
        <v>0</v>
      </c>
      <c r="I597" s="16">
        <f t="shared" si="71"/>
        <v>0</v>
      </c>
      <c r="J597" s="16">
        <f t="shared" si="71"/>
        <v>0</v>
      </c>
      <c r="K597" s="16">
        <f t="shared" si="71"/>
        <v>0</v>
      </c>
      <c r="M597" s="22">
        <v>4256000</v>
      </c>
      <c r="N597" s="23">
        <v>4260000</v>
      </c>
      <c r="O597" s="25">
        <v>2964800</v>
      </c>
    </row>
    <row r="598" spans="2:15" ht="15" customHeight="1">
      <c r="B598" s="16">
        <f t="shared" si="65"/>
        <v>0</v>
      </c>
      <c r="C598" s="16">
        <f t="shared" si="71"/>
        <v>0</v>
      </c>
      <c r="D598" s="16">
        <f t="shared" si="71"/>
        <v>0</v>
      </c>
      <c r="E598" s="16">
        <f t="shared" si="71"/>
        <v>0</v>
      </c>
      <c r="F598" s="16">
        <f t="shared" si="71"/>
        <v>0</v>
      </c>
      <c r="G598" s="16">
        <f t="shared" si="71"/>
        <v>0</v>
      </c>
      <c r="H598" s="16">
        <f t="shared" si="71"/>
        <v>0</v>
      </c>
      <c r="I598" s="16">
        <f t="shared" si="71"/>
        <v>0</v>
      </c>
      <c r="J598" s="16">
        <f t="shared" si="71"/>
        <v>0</v>
      </c>
      <c r="K598" s="16">
        <f t="shared" si="71"/>
        <v>0</v>
      </c>
      <c r="M598" s="22">
        <v>4260000</v>
      </c>
      <c r="N598" s="23">
        <v>4264000</v>
      </c>
      <c r="O598" s="25">
        <v>2968000</v>
      </c>
    </row>
    <row r="599" spans="2:15" ht="15" customHeight="1">
      <c r="B599" s="16">
        <f t="shared" si="65"/>
        <v>0</v>
      </c>
      <c r="C599" s="16">
        <f t="shared" si="71"/>
        <v>0</v>
      </c>
      <c r="D599" s="16">
        <f t="shared" si="71"/>
        <v>0</v>
      </c>
      <c r="E599" s="16">
        <f t="shared" si="71"/>
        <v>0</v>
      </c>
      <c r="F599" s="16">
        <f t="shared" si="71"/>
        <v>0</v>
      </c>
      <c r="G599" s="16">
        <f t="shared" si="71"/>
        <v>0</v>
      </c>
      <c r="H599" s="16">
        <f t="shared" si="71"/>
        <v>0</v>
      </c>
      <c r="I599" s="16">
        <f t="shared" si="71"/>
        <v>0</v>
      </c>
      <c r="J599" s="16">
        <f t="shared" si="71"/>
        <v>0</v>
      </c>
      <c r="K599" s="16">
        <f t="shared" si="71"/>
        <v>0</v>
      </c>
      <c r="M599" s="22">
        <v>4264000</v>
      </c>
      <c r="N599" s="23">
        <v>4268000</v>
      </c>
      <c r="O599" s="25">
        <v>2971200</v>
      </c>
    </row>
    <row r="600" spans="2:15" ht="15" customHeight="1">
      <c r="B600" s="16">
        <f t="shared" si="65"/>
        <v>0</v>
      </c>
      <c r="C600" s="16">
        <f>IF(AND($M600&lt;=C$4,C$4&lt;$N600),$O600,0)</f>
        <v>0</v>
      </c>
      <c r="D600" s="16">
        <f>IF(AND($M600&lt;=D$4,D$4&lt;$N600),$O600,0)</f>
        <v>0</v>
      </c>
      <c r="E600" s="16">
        <f>IF(AND($M600&lt;=E$4,E$4&lt;$N600),$O600,0)</f>
        <v>0</v>
      </c>
      <c r="F600" s="16">
        <f>IF(AND($M600&lt;=F$4,F$4&lt;$N600),$O600,0)</f>
        <v>0</v>
      </c>
      <c r="G600" s="16">
        <f>IF(AND($M600&lt;=G$4,G$4&lt;$N600),$O600,0)</f>
        <v>0</v>
      </c>
      <c r="H600" s="16">
        <f t="shared" ref="C600:K615" si="72">IF(AND($M600&lt;=H$4,H$4&lt;$N600),$O600,0)</f>
        <v>0</v>
      </c>
      <c r="I600" s="16">
        <f t="shared" si="72"/>
        <v>0</v>
      </c>
      <c r="J600" s="16">
        <f t="shared" si="72"/>
        <v>0</v>
      </c>
      <c r="K600" s="16">
        <f t="shared" si="72"/>
        <v>0</v>
      </c>
      <c r="M600" s="22">
        <v>4268000</v>
      </c>
      <c r="N600" s="23">
        <v>4272000</v>
      </c>
      <c r="O600" s="25">
        <v>2974400</v>
      </c>
    </row>
    <row r="601" spans="2:15" ht="15" customHeight="1">
      <c r="B601" s="16">
        <f t="shared" si="65"/>
        <v>0</v>
      </c>
      <c r="C601" s="16">
        <f t="shared" si="72"/>
        <v>0</v>
      </c>
      <c r="D601" s="16">
        <f t="shared" si="72"/>
        <v>0</v>
      </c>
      <c r="E601" s="16">
        <f t="shared" si="72"/>
        <v>0</v>
      </c>
      <c r="F601" s="16">
        <f t="shared" si="72"/>
        <v>0</v>
      </c>
      <c r="G601" s="16">
        <f t="shared" si="72"/>
        <v>0</v>
      </c>
      <c r="H601" s="16">
        <f t="shared" si="72"/>
        <v>0</v>
      </c>
      <c r="I601" s="16">
        <f t="shared" si="72"/>
        <v>0</v>
      </c>
      <c r="J601" s="16">
        <f t="shared" si="72"/>
        <v>0</v>
      </c>
      <c r="K601" s="16">
        <f t="shared" si="72"/>
        <v>0</v>
      </c>
      <c r="M601" s="22">
        <v>4272000</v>
      </c>
      <c r="N601" s="23">
        <v>4276000</v>
      </c>
      <c r="O601" s="25">
        <v>2977600</v>
      </c>
    </row>
    <row r="602" spans="2:15" ht="15" customHeight="1">
      <c r="B602" s="16">
        <f t="shared" si="65"/>
        <v>0</v>
      </c>
      <c r="C602" s="16">
        <f t="shared" si="72"/>
        <v>0</v>
      </c>
      <c r="D602" s="16">
        <f t="shared" si="72"/>
        <v>0</v>
      </c>
      <c r="E602" s="16">
        <f t="shared" si="72"/>
        <v>0</v>
      </c>
      <c r="F602" s="16">
        <f t="shared" si="72"/>
        <v>0</v>
      </c>
      <c r="G602" s="16">
        <f t="shared" si="72"/>
        <v>0</v>
      </c>
      <c r="H602" s="16">
        <f t="shared" si="72"/>
        <v>0</v>
      </c>
      <c r="I602" s="16">
        <f t="shared" si="72"/>
        <v>0</v>
      </c>
      <c r="J602" s="16">
        <f t="shared" si="72"/>
        <v>0</v>
      </c>
      <c r="K602" s="16">
        <f t="shared" si="72"/>
        <v>0</v>
      </c>
      <c r="M602" s="22">
        <v>4276000</v>
      </c>
      <c r="N602" s="23">
        <v>4280000</v>
      </c>
      <c r="O602" s="25">
        <v>2980800</v>
      </c>
    </row>
    <row r="603" spans="2:15" ht="15" customHeight="1">
      <c r="B603" s="16">
        <f t="shared" si="65"/>
        <v>0</v>
      </c>
      <c r="C603" s="16">
        <f t="shared" si="72"/>
        <v>0</v>
      </c>
      <c r="D603" s="16">
        <f t="shared" si="72"/>
        <v>0</v>
      </c>
      <c r="E603" s="16">
        <f t="shared" si="72"/>
        <v>0</v>
      </c>
      <c r="F603" s="16">
        <f t="shared" si="72"/>
        <v>0</v>
      </c>
      <c r="G603" s="16">
        <f t="shared" si="72"/>
        <v>0</v>
      </c>
      <c r="H603" s="16">
        <f t="shared" si="72"/>
        <v>0</v>
      </c>
      <c r="I603" s="16">
        <f t="shared" si="72"/>
        <v>0</v>
      </c>
      <c r="J603" s="16">
        <f t="shared" si="72"/>
        <v>0</v>
      </c>
      <c r="K603" s="16">
        <f t="shared" si="72"/>
        <v>0</v>
      </c>
      <c r="M603" s="22">
        <v>4280000</v>
      </c>
      <c r="N603" s="23">
        <v>4284000</v>
      </c>
      <c r="O603" s="25">
        <v>2984000</v>
      </c>
    </row>
    <row r="604" spans="2:15" ht="15" customHeight="1">
      <c r="B604" s="16">
        <f t="shared" si="65"/>
        <v>0</v>
      </c>
      <c r="C604" s="16">
        <f t="shared" si="72"/>
        <v>0</v>
      </c>
      <c r="D604" s="16">
        <f t="shared" si="72"/>
        <v>0</v>
      </c>
      <c r="E604" s="16">
        <f t="shared" si="72"/>
        <v>0</v>
      </c>
      <c r="F604" s="16">
        <f t="shared" si="72"/>
        <v>0</v>
      </c>
      <c r="G604" s="16">
        <f t="shared" si="72"/>
        <v>0</v>
      </c>
      <c r="H604" s="16">
        <f t="shared" si="72"/>
        <v>0</v>
      </c>
      <c r="I604" s="16">
        <f t="shared" si="72"/>
        <v>0</v>
      </c>
      <c r="J604" s="16">
        <f t="shared" si="72"/>
        <v>0</v>
      </c>
      <c r="K604" s="16">
        <f t="shared" si="72"/>
        <v>0</v>
      </c>
      <c r="M604" s="22">
        <v>4284000</v>
      </c>
      <c r="N604" s="23">
        <v>4288000</v>
      </c>
      <c r="O604" s="25">
        <v>2987200</v>
      </c>
    </row>
    <row r="605" spans="2:15" ht="15" customHeight="1">
      <c r="B605" s="16">
        <f t="shared" si="65"/>
        <v>0</v>
      </c>
      <c r="C605" s="16">
        <f t="shared" si="72"/>
        <v>0</v>
      </c>
      <c r="D605" s="16">
        <f t="shared" si="72"/>
        <v>0</v>
      </c>
      <c r="E605" s="16">
        <f t="shared" si="72"/>
        <v>0</v>
      </c>
      <c r="F605" s="16">
        <f t="shared" si="72"/>
        <v>0</v>
      </c>
      <c r="G605" s="16">
        <f t="shared" si="72"/>
        <v>0</v>
      </c>
      <c r="H605" s="16">
        <f t="shared" si="72"/>
        <v>0</v>
      </c>
      <c r="I605" s="16">
        <f t="shared" si="72"/>
        <v>0</v>
      </c>
      <c r="J605" s="16">
        <f t="shared" si="72"/>
        <v>0</v>
      </c>
      <c r="K605" s="16">
        <f t="shared" si="72"/>
        <v>0</v>
      </c>
      <c r="M605" s="22">
        <v>4288000</v>
      </c>
      <c r="N605" s="23">
        <v>4292000</v>
      </c>
      <c r="O605" s="25">
        <v>2990400</v>
      </c>
    </row>
    <row r="606" spans="2:15" ht="15" customHeight="1">
      <c r="B606" s="16">
        <f t="shared" si="65"/>
        <v>0</v>
      </c>
      <c r="C606" s="16">
        <f t="shared" si="72"/>
        <v>0</v>
      </c>
      <c r="D606" s="16">
        <f t="shared" si="72"/>
        <v>0</v>
      </c>
      <c r="E606" s="16">
        <f t="shared" si="72"/>
        <v>0</v>
      </c>
      <c r="F606" s="16">
        <f t="shared" si="72"/>
        <v>0</v>
      </c>
      <c r="G606" s="16">
        <f t="shared" si="72"/>
        <v>0</v>
      </c>
      <c r="H606" s="16">
        <f t="shared" si="72"/>
        <v>0</v>
      </c>
      <c r="I606" s="16">
        <f t="shared" si="72"/>
        <v>0</v>
      </c>
      <c r="J606" s="16">
        <f t="shared" si="72"/>
        <v>0</v>
      </c>
      <c r="K606" s="16">
        <f t="shared" si="72"/>
        <v>0</v>
      </c>
      <c r="M606" s="22">
        <v>4292000</v>
      </c>
      <c r="N606" s="23">
        <v>4296000</v>
      </c>
      <c r="O606" s="25">
        <v>2993600</v>
      </c>
    </row>
    <row r="607" spans="2:15" ht="15" customHeight="1">
      <c r="B607" s="16">
        <f t="shared" si="65"/>
        <v>0</v>
      </c>
      <c r="C607" s="16">
        <f t="shared" si="72"/>
        <v>0</v>
      </c>
      <c r="D607" s="16">
        <f t="shared" si="72"/>
        <v>0</v>
      </c>
      <c r="E607" s="16">
        <f t="shared" si="72"/>
        <v>0</v>
      </c>
      <c r="F607" s="16">
        <f t="shared" si="72"/>
        <v>0</v>
      </c>
      <c r="G607" s="16">
        <f t="shared" si="72"/>
        <v>0</v>
      </c>
      <c r="H607" s="16">
        <f t="shared" si="72"/>
        <v>0</v>
      </c>
      <c r="I607" s="16">
        <f t="shared" si="72"/>
        <v>0</v>
      </c>
      <c r="J607" s="16">
        <f t="shared" si="72"/>
        <v>0</v>
      </c>
      <c r="K607" s="16">
        <f t="shared" si="72"/>
        <v>0</v>
      </c>
      <c r="M607" s="22">
        <v>4296000</v>
      </c>
      <c r="N607" s="23">
        <v>4300000</v>
      </c>
      <c r="O607" s="25">
        <v>2996800</v>
      </c>
    </row>
    <row r="608" spans="2:15" ht="15" customHeight="1">
      <c r="B608" s="16">
        <f t="shared" si="65"/>
        <v>0</v>
      </c>
      <c r="C608" s="16">
        <f t="shared" si="72"/>
        <v>0</v>
      </c>
      <c r="D608" s="16">
        <f t="shared" si="72"/>
        <v>0</v>
      </c>
      <c r="E608" s="16">
        <f t="shared" si="72"/>
        <v>0</v>
      </c>
      <c r="F608" s="16">
        <f t="shared" si="72"/>
        <v>0</v>
      </c>
      <c r="G608" s="16">
        <f t="shared" si="72"/>
        <v>0</v>
      </c>
      <c r="H608" s="16">
        <f t="shared" si="72"/>
        <v>0</v>
      </c>
      <c r="I608" s="16">
        <f t="shared" si="72"/>
        <v>0</v>
      </c>
      <c r="J608" s="16">
        <f t="shared" si="72"/>
        <v>0</v>
      </c>
      <c r="K608" s="16">
        <f t="shared" si="72"/>
        <v>0</v>
      </c>
      <c r="M608" s="22">
        <v>4300000</v>
      </c>
      <c r="N608" s="23">
        <v>4304000</v>
      </c>
      <c r="O608" s="25">
        <v>3000000</v>
      </c>
    </row>
    <row r="609" spans="2:15" ht="15" customHeight="1">
      <c r="B609" s="16">
        <f t="shared" si="65"/>
        <v>0</v>
      </c>
      <c r="C609" s="16">
        <f t="shared" si="72"/>
        <v>0</v>
      </c>
      <c r="D609" s="16">
        <f t="shared" si="72"/>
        <v>0</v>
      </c>
      <c r="E609" s="16">
        <f t="shared" si="72"/>
        <v>0</v>
      </c>
      <c r="F609" s="16">
        <f t="shared" si="72"/>
        <v>0</v>
      </c>
      <c r="G609" s="16">
        <f t="shared" si="72"/>
        <v>0</v>
      </c>
      <c r="H609" s="16">
        <f t="shared" si="72"/>
        <v>0</v>
      </c>
      <c r="I609" s="16">
        <f t="shared" si="72"/>
        <v>0</v>
      </c>
      <c r="J609" s="16">
        <f t="shared" si="72"/>
        <v>0</v>
      </c>
      <c r="K609" s="16">
        <f t="shared" si="72"/>
        <v>0</v>
      </c>
      <c r="M609" s="22">
        <v>4304000</v>
      </c>
      <c r="N609" s="23">
        <v>4308000</v>
      </c>
      <c r="O609" s="25">
        <v>3003200</v>
      </c>
    </row>
    <row r="610" spans="2:15" ht="15" customHeight="1">
      <c r="B610" s="16">
        <f t="shared" si="65"/>
        <v>0</v>
      </c>
      <c r="C610" s="16">
        <f t="shared" si="72"/>
        <v>0</v>
      </c>
      <c r="D610" s="16">
        <f t="shared" si="72"/>
        <v>0</v>
      </c>
      <c r="E610" s="16">
        <f t="shared" si="72"/>
        <v>0</v>
      </c>
      <c r="F610" s="16">
        <f t="shared" si="72"/>
        <v>0</v>
      </c>
      <c r="G610" s="16">
        <f t="shared" si="72"/>
        <v>0</v>
      </c>
      <c r="H610" s="16">
        <f t="shared" si="72"/>
        <v>0</v>
      </c>
      <c r="I610" s="16">
        <f t="shared" si="72"/>
        <v>0</v>
      </c>
      <c r="J610" s="16">
        <f t="shared" si="72"/>
        <v>0</v>
      </c>
      <c r="K610" s="16">
        <f t="shared" si="72"/>
        <v>0</v>
      </c>
      <c r="M610" s="22">
        <v>4308000</v>
      </c>
      <c r="N610" s="23">
        <v>4312000</v>
      </c>
      <c r="O610" s="25">
        <v>3006400</v>
      </c>
    </row>
    <row r="611" spans="2:15" ht="15" customHeight="1">
      <c r="B611" s="16">
        <f t="shared" si="65"/>
        <v>0</v>
      </c>
      <c r="C611" s="16">
        <f>IF(AND($M611&lt;=C$4,C$4&lt;$N611),$O611,0)</f>
        <v>0</v>
      </c>
      <c r="D611" s="16">
        <f>IF(AND($M611&lt;=D$4,D$4&lt;$N611),$O611,0)</f>
        <v>0</v>
      </c>
      <c r="E611" s="16">
        <f t="shared" si="72"/>
        <v>0</v>
      </c>
      <c r="F611" s="16">
        <f t="shared" si="72"/>
        <v>0</v>
      </c>
      <c r="G611" s="16">
        <f t="shared" si="72"/>
        <v>0</v>
      </c>
      <c r="H611" s="16">
        <f t="shared" si="72"/>
        <v>0</v>
      </c>
      <c r="I611" s="16">
        <f t="shared" si="72"/>
        <v>0</v>
      </c>
      <c r="J611" s="16">
        <f t="shared" si="72"/>
        <v>0</v>
      </c>
      <c r="K611" s="16">
        <f t="shared" si="72"/>
        <v>0</v>
      </c>
      <c r="M611" s="22">
        <v>4312000</v>
      </c>
      <c r="N611" s="23">
        <v>4316000</v>
      </c>
      <c r="O611" s="25">
        <v>3009600</v>
      </c>
    </row>
    <row r="612" spans="2:15" ht="15" customHeight="1">
      <c r="B612" s="16">
        <f t="shared" si="65"/>
        <v>0</v>
      </c>
      <c r="C612" s="16">
        <f t="shared" si="72"/>
        <v>0</v>
      </c>
      <c r="D612" s="16">
        <f t="shared" si="72"/>
        <v>0</v>
      </c>
      <c r="E612" s="16">
        <f t="shared" si="72"/>
        <v>0</v>
      </c>
      <c r="F612" s="16">
        <f t="shared" si="72"/>
        <v>0</v>
      </c>
      <c r="G612" s="16">
        <f t="shared" si="72"/>
        <v>0</v>
      </c>
      <c r="H612" s="16">
        <f t="shared" si="72"/>
        <v>0</v>
      </c>
      <c r="I612" s="16">
        <f t="shared" si="72"/>
        <v>0</v>
      </c>
      <c r="J612" s="16">
        <f t="shared" si="72"/>
        <v>0</v>
      </c>
      <c r="K612" s="16">
        <f t="shared" si="72"/>
        <v>0</v>
      </c>
      <c r="M612" s="22">
        <v>4316000</v>
      </c>
      <c r="N612" s="23">
        <v>4320000</v>
      </c>
      <c r="O612" s="25">
        <v>3012800</v>
      </c>
    </row>
    <row r="613" spans="2:15" ht="15" customHeight="1">
      <c r="B613" s="16">
        <f t="shared" ref="B613:B676" si="73">IF(AND($M613&lt;=B$4,B$4&lt;$N613),$O613,0)</f>
        <v>0</v>
      </c>
      <c r="C613" s="16">
        <f t="shared" si="72"/>
        <v>0</v>
      </c>
      <c r="D613" s="16">
        <f t="shared" si="72"/>
        <v>0</v>
      </c>
      <c r="E613" s="16">
        <f t="shared" si="72"/>
        <v>0</v>
      </c>
      <c r="F613" s="16">
        <f t="shared" si="72"/>
        <v>0</v>
      </c>
      <c r="G613" s="16">
        <f t="shared" si="72"/>
        <v>0</v>
      </c>
      <c r="H613" s="16">
        <f t="shared" si="72"/>
        <v>0</v>
      </c>
      <c r="I613" s="16">
        <f t="shared" si="72"/>
        <v>0</v>
      </c>
      <c r="J613" s="16">
        <f t="shared" si="72"/>
        <v>0</v>
      </c>
      <c r="K613" s="16">
        <f t="shared" si="72"/>
        <v>0</v>
      </c>
      <c r="M613" s="22">
        <v>4320000</v>
      </c>
      <c r="N613" s="23">
        <v>4324000</v>
      </c>
      <c r="O613" s="25">
        <v>3016000</v>
      </c>
    </row>
    <row r="614" spans="2:15" ht="15" customHeight="1">
      <c r="B614" s="16">
        <f t="shared" si="73"/>
        <v>0</v>
      </c>
      <c r="C614" s="16">
        <f t="shared" si="72"/>
        <v>0</v>
      </c>
      <c r="D614" s="16">
        <f t="shared" si="72"/>
        <v>0</v>
      </c>
      <c r="E614" s="16">
        <f t="shared" si="72"/>
        <v>0</v>
      </c>
      <c r="F614" s="16">
        <f t="shared" si="72"/>
        <v>0</v>
      </c>
      <c r="G614" s="16">
        <f t="shared" si="72"/>
        <v>0</v>
      </c>
      <c r="H614" s="16">
        <f t="shared" si="72"/>
        <v>0</v>
      </c>
      <c r="I614" s="16">
        <f t="shared" si="72"/>
        <v>0</v>
      </c>
      <c r="J614" s="16">
        <f t="shared" si="72"/>
        <v>0</v>
      </c>
      <c r="K614" s="16">
        <f t="shared" si="72"/>
        <v>0</v>
      </c>
      <c r="M614" s="22">
        <v>4324000</v>
      </c>
      <c r="N614" s="23">
        <v>4328000</v>
      </c>
      <c r="O614" s="25">
        <v>3019200</v>
      </c>
    </row>
    <row r="615" spans="2:15" ht="15" customHeight="1">
      <c r="B615" s="16">
        <f t="shared" si="73"/>
        <v>0</v>
      </c>
      <c r="C615" s="16">
        <f t="shared" si="72"/>
        <v>0</v>
      </c>
      <c r="D615" s="16">
        <f t="shared" si="72"/>
        <v>0</v>
      </c>
      <c r="E615" s="16">
        <f t="shared" si="72"/>
        <v>0</v>
      </c>
      <c r="F615" s="16">
        <f t="shared" si="72"/>
        <v>0</v>
      </c>
      <c r="G615" s="16">
        <f t="shared" si="72"/>
        <v>0</v>
      </c>
      <c r="H615" s="16">
        <f t="shared" si="72"/>
        <v>0</v>
      </c>
      <c r="I615" s="16">
        <f t="shared" si="72"/>
        <v>0</v>
      </c>
      <c r="J615" s="16">
        <f t="shared" si="72"/>
        <v>0</v>
      </c>
      <c r="K615" s="16">
        <f t="shared" si="72"/>
        <v>0</v>
      </c>
      <c r="M615" s="22">
        <v>4328000</v>
      </c>
      <c r="N615" s="23">
        <v>4332000</v>
      </c>
      <c r="O615" s="25">
        <v>3022400</v>
      </c>
    </row>
    <row r="616" spans="2:15" ht="15" customHeight="1">
      <c r="B616" s="16">
        <f t="shared" si="73"/>
        <v>0</v>
      </c>
      <c r="C616" s="16">
        <f t="shared" ref="C616:K625" si="74">IF(AND($M616&lt;=C$4,C$4&lt;$N616),$O616,0)</f>
        <v>0</v>
      </c>
      <c r="D616" s="16">
        <f t="shared" si="74"/>
        <v>0</v>
      </c>
      <c r="E616" s="16">
        <f t="shared" si="74"/>
        <v>0</v>
      </c>
      <c r="F616" s="16">
        <f t="shared" si="74"/>
        <v>0</v>
      </c>
      <c r="G616" s="16">
        <f t="shared" si="74"/>
        <v>0</v>
      </c>
      <c r="H616" s="16">
        <f t="shared" si="74"/>
        <v>0</v>
      </c>
      <c r="I616" s="16">
        <f t="shared" si="74"/>
        <v>0</v>
      </c>
      <c r="J616" s="16">
        <f t="shared" si="74"/>
        <v>0</v>
      </c>
      <c r="K616" s="16">
        <f t="shared" si="74"/>
        <v>0</v>
      </c>
      <c r="M616" s="22">
        <v>4332000</v>
      </c>
      <c r="N616" s="23">
        <v>4336000</v>
      </c>
      <c r="O616" s="25">
        <v>3025600</v>
      </c>
    </row>
    <row r="617" spans="2:15" ht="15" customHeight="1">
      <c r="B617" s="16">
        <f t="shared" si="73"/>
        <v>0</v>
      </c>
      <c r="C617" s="16">
        <f t="shared" si="74"/>
        <v>0</v>
      </c>
      <c r="D617" s="16">
        <f t="shared" si="74"/>
        <v>0</v>
      </c>
      <c r="E617" s="16">
        <f t="shared" si="74"/>
        <v>0</v>
      </c>
      <c r="F617" s="16">
        <f t="shared" si="74"/>
        <v>0</v>
      </c>
      <c r="G617" s="16">
        <f t="shared" si="74"/>
        <v>0</v>
      </c>
      <c r="H617" s="16">
        <f t="shared" si="74"/>
        <v>0</v>
      </c>
      <c r="I617" s="16">
        <f t="shared" si="74"/>
        <v>0</v>
      </c>
      <c r="J617" s="16">
        <f t="shared" si="74"/>
        <v>0</v>
      </c>
      <c r="K617" s="16">
        <f t="shared" si="74"/>
        <v>0</v>
      </c>
      <c r="M617" s="22">
        <v>4336000</v>
      </c>
      <c r="N617" s="23">
        <v>4340000</v>
      </c>
      <c r="O617" s="25">
        <v>3028800</v>
      </c>
    </row>
    <row r="618" spans="2:15" ht="15" customHeight="1">
      <c r="B618" s="16">
        <f t="shared" si="73"/>
        <v>0</v>
      </c>
      <c r="C618" s="16">
        <f t="shared" si="74"/>
        <v>0</v>
      </c>
      <c r="D618" s="16">
        <f t="shared" si="74"/>
        <v>0</v>
      </c>
      <c r="E618" s="16">
        <f t="shared" si="74"/>
        <v>0</v>
      </c>
      <c r="F618" s="16">
        <f t="shared" si="74"/>
        <v>0</v>
      </c>
      <c r="G618" s="16">
        <f t="shared" si="74"/>
        <v>0</v>
      </c>
      <c r="H618" s="16">
        <f t="shared" si="74"/>
        <v>0</v>
      </c>
      <c r="I618" s="16">
        <f t="shared" si="74"/>
        <v>0</v>
      </c>
      <c r="J618" s="16">
        <f t="shared" si="74"/>
        <v>0</v>
      </c>
      <c r="K618" s="16">
        <f t="shared" si="74"/>
        <v>0</v>
      </c>
      <c r="M618" s="22">
        <v>4340000</v>
      </c>
      <c r="N618" s="23">
        <v>4344000</v>
      </c>
      <c r="O618" s="25">
        <v>3032000</v>
      </c>
    </row>
    <row r="619" spans="2:15" ht="15" customHeight="1">
      <c r="B619" s="16">
        <f t="shared" si="73"/>
        <v>0</v>
      </c>
      <c r="C619" s="16">
        <f t="shared" si="74"/>
        <v>0</v>
      </c>
      <c r="D619" s="16">
        <f t="shared" si="74"/>
        <v>0</v>
      </c>
      <c r="E619" s="16">
        <f t="shared" si="74"/>
        <v>0</v>
      </c>
      <c r="F619" s="16">
        <f t="shared" si="74"/>
        <v>0</v>
      </c>
      <c r="G619" s="16">
        <f t="shared" si="74"/>
        <v>0</v>
      </c>
      <c r="H619" s="16">
        <f t="shared" si="74"/>
        <v>0</v>
      </c>
      <c r="I619" s="16">
        <f t="shared" si="74"/>
        <v>0</v>
      </c>
      <c r="J619" s="16">
        <f t="shared" si="74"/>
        <v>0</v>
      </c>
      <c r="K619" s="16">
        <f t="shared" si="74"/>
        <v>0</v>
      </c>
      <c r="M619" s="22">
        <v>4344000</v>
      </c>
      <c r="N619" s="23">
        <v>4348000</v>
      </c>
      <c r="O619" s="25">
        <v>3035200</v>
      </c>
    </row>
    <row r="620" spans="2:15" ht="15" customHeight="1">
      <c r="B620" s="16">
        <f t="shared" si="73"/>
        <v>0</v>
      </c>
      <c r="C620" s="16">
        <f t="shared" si="74"/>
        <v>0</v>
      </c>
      <c r="D620" s="16">
        <f t="shared" si="74"/>
        <v>0</v>
      </c>
      <c r="E620" s="16">
        <f t="shared" si="74"/>
        <v>0</v>
      </c>
      <c r="F620" s="16">
        <f t="shared" si="74"/>
        <v>0</v>
      </c>
      <c r="G620" s="16">
        <f t="shared" si="74"/>
        <v>0</v>
      </c>
      <c r="H620" s="16">
        <f t="shared" si="74"/>
        <v>0</v>
      </c>
      <c r="I620" s="16">
        <f t="shared" si="74"/>
        <v>0</v>
      </c>
      <c r="J620" s="16">
        <f t="shared" si="74"/>
        <v>0</v>
      </c>
      <c r="K620" s="16">
        <f t="shared" si="74"/>
        <v>0</v>
      </c>
      <c r="M620" s="22">
        <v>4348000</v>
      </c>
      <c r="N620" s="23">
        <v>4352000</v>
      </c>
      <c r="O620" s="25">
        <v>3038400</v>
      </c>
    </row>
    <row r="621" spans="2:15" ht="15" customHeight="1">
      <c r="B621" s="16">
        <f t="shared" si="73"/>
        <v>0</v>
      </c>
      <c r="C621" s="16">
        <f t="shared" si="74"/>
        <v>0</v>
      </c>
      <c r="D621" s="16">
        <f t="shared" si="74"/>
        <v>0</v>
      </c>
      <c r="E621" s="16">
        <f t="shared" si="74"/>
        <v>0</v>
      </c>
      <c r="F621" s="16">
        <f t="shared" si="74"/>
        <v>0</v>
      </c>
      <c r="G621" s="16">
        <f t="shared" si="74"/>
        <v>0</v>
      </c>
      <c r="H621" s="16">
        <f t="shared" si="74"/>
        <v>0</v>
      </c>
      <c r="I621" s="16">
        <f t="shared" si="74"/>
        <v>0</v>
      </c>
      <c r="J621" s="16">
        <f t="shared" si="74"/>
        <v>0</v>
      </c>
      <c r="K621" s="16">
        <f t="shared" si="74"/>
        <v>0</v>
      </c>
      <c r="M621" s="22">
        <v>4352000</v>
      </c>
      <c r="N621" s="23">
        <v>4356000</v>
      </c>
      <c r="O621" s="25">
        <v>3041600</v>
      </c>
    </row>
    <row r="622" spans="2:15" ht="15" customHeight="1">
      <c r="B622" s="16">
        <f t="shared" si="73"/>
        <v>0</v>
      </c>
      <c r="C622" s="16">
        <f t="shared" si="74"/>
        <v>0</v>
      </c>
      <c r="D622" s="16">
        <f t="shared" si="74"/>
        <v>0</v>
      </c>
      <c r="E622" s="16">
        <f t="shared" si="74"/>
        <v>0</v>
      </c>
      <c r="F622" s="16">
        <f t="shared" si="74"/>
        <v>0</v>
      </c>
      <c r="G622" s="16">
        <f t="shared" si="74"/>
        <v>0</v>
      </c>
      <c r="H622" s="16">
        <f t="shared" si="74"/>
        <v>0</v>
      </c>
      <c r="I622" s="16">
        <f t="shared" si="74"/>
        <v>0</v>
      </c>
      <c r="J622" s="16">
        <f t="shared" si="74"/>
        <v>0</v>
      </c>
      <c r="K622" s="16">
        <f t="shared" si="74"/>
        <v>0</v>
      </c>
      <c r="M622" s="22">
        <v>4356000</v>
      </c>
      <c r="N622" s="23">
        <v>4360000</v>
      </c>
      <c r="O622" s="25">
        <v>3044800</v>
      </c>
    </row>
    <row r="623" spans="2:15" ht="15" customHeight="1">
      <c r="B623" s="16">
        <f t="shared" si="73"/>
        <v>0</v>
      </c>
      <c r="C623" s="16">
        <f t="shared" si="74"/>
        <v>0</v>
      </c>
      <c r="D623" s="16">
        <f t="shared" si="74"/>
        <v>0</v>
      </c>
      <c r="E623" s="16">
        <f t="shared" si="74"/>
        <v>0</v>
      </c>
      <c r="F623" s="16">
        <f t="shared" si="74"/>
        <v>0</v>
      </c>
      <c r="G623" s="16">
        <f t="shared" si="74"/>
        <v>0</v>
      </c>
      <c r="H623" s="16">
        <f t="shared" si="74"/>
        <v>0</v>
      </c>
      <c r="I623" s="16">
        <f t="shared" si="74"/>
        <v>0</v>
      </c>
      <c r="J623" s="16">
        <f t="shared" si="74"/>
        <v>0</v>
      </c>
      <c r="K623" s="16">
        <f t="shared" si="74"/>
        <v>0</v>
      </c>
      <c r="M623" s="22">
        <v>4360000</v>
      </c>
      <c r="N623" s="23">
        <v>4364000</v>
      </c>
      <c r="O623" s="25">
        <v>3048000</v>
      </c>
    </row>
    <row r="624" spans="2:15" ht="15" customHeight="1">
      <c r="B624" s="16">
        <f t="shared" si="73"/>
        <v>0</v>
      </c>
      <c r="C624" s="16">
        <f t="shared" si="74"/>
        <v>0</v>
      </c>
      <c r="D624" s="16">
        <f t="shared" si="74"/>
        <v>0</v>
      </c>
      <c r="E624" s="16">
        <f t="shared" si="74"/>
        <v>0</v>
      </c>
      <c r="F624" s="16">
        <f t="shared" si="74"/>
        <v>0</v>
      </c>
      <c r="G624" s="16">
        <f t="shared" si="74"/>
        <v>0</v>
      </c>
      <c r="H624" s="16">
        <f t="shared" si="74"/>
        <v>0</v>
      </c>
      <c r="I624" s="16">
        <f t="shared" si="74"/>
        <v>0</v>
      </c>
      <c r="J624" s="16">
        <f t="shared" si="74"/>
        <v>0</v>
      </c>
      <c r="K624" s="16">
        <f t="shared" si="74"/>
        <v>0</v>
      </c>
      <c r="M624" s="22">
        <v>4364000</v>
      </c>
      <c r="N624" s="23">
        <v>4368000</v>
      </c>
      <c r="O624" s="25">
        <v>3051200</v>
      </c>
    </row>
    <row r="625" spans="2:15" ht="15" customHeight="1">
      <c r="B625" s="16">
        <f t="shared" si="73"/>
        <v>0</v>
      </c>
      <c r="C625" s="16">
        <f t="shared" si="74"/>
        <v>0</v>
      </c>
      <c r="D625" s="16">
        <f t="shared" si="74"/>
        <v>0</v>
      </c>
      <c r="E625" s="16">
        <f t="shared" si="74"/>
        <v>0</v>
      </c>
      <c r="F625" s="16">
        <f t="shared" si="74"/>
        <v>0</v>
      </c>
      <c r="G625" s="16">
        <f t="shared" si="74"/>
        <v>0</v>
      </c>
      <c r="H625" s="16">
        <f t="shared" si="74"/>
        <v>0</v>
      </c>
      <c r="I625" s="16">
        <f t="shared" si="74"/>
        <v>0</v>
      </c>
      <c r="J625" s="16">
        <f t="shared" si="74"/>
        <v>0</v>
      </c>
      <c r="K625" s="16">
        <f t="shared" si="74"/>
        <v>0</v>
      </c>
      <c r="M625" s="22">
        <v>4368000</v>
      </c>
      <c r="N625" s="23">
        <v>4372000</v>
      </c>
      <c r="O625" s="25">
        <v>3054400</v>
      </c>
    </row>
    <row r="626" spans="2:15" ht="15" customHeight="1">
      <c r="B626" s="16">
        <f t="shared" si="73"/>
        <v>0</v>
      </c>
      <c r="C626" s="16">
        <f t="shared" ref="C626:K635" si="75">IF(AND($M626&lt;=C$4,C$4&lt;$N626),$O626,0)</f>
        <v>0</v>
      </c>
      <c r="D626" s="16">
        <f t="shared" si="75"/>
        <v>0</v>
      </c>
      <c r="E626" s="16">
        <f t="shared" si="75"/>
        <v>0</v>
      </c>
      <c r="F626" s="16">
        <f t="shared" si="75"/>
        <v>0</v>
      </c>
      <c r="G626" s="16">
        <f t="shared" si="75"/>
        <v>0</v>
      </c>
      <c r="H626" s="16">
        <f t="shared" si="75"/>
        <v>0</v>
      </c>
      <c r="I626" s="16">
        <f t="shared" si="75"/>
        <v>0</v>
      </c>
      <c r="J626" s="16">
        <f t="shared" si="75"/>
        <v>0</v>
      </c>
      <c r="K626" s="16">
        <f t="shared" si="75"/>
        <v>0</v>
      </c>
      <c r="M626" s="22">
        <v>4372000</v>
      </c>
      <c r="N626" s="23">
        <v>4376000</v>
      </c>
      <c r="O626" s="25">
        <v>3057600</v>
      </c>
    </row>
    <row r="627" spans="2:15" ht="15" customHeight="1">
      <c r="B627" s="16">
        <f t="shared" si="73"/>
        <v>0</v>
      </c>
      <c r="C627" s="16">
        <f t="shared" si="75"/>
        <v>0</v>
      </c>
      <c r="D627" s="16">
        <f t="shared" si="75"/>
        <v>0</v>
      </c>
      <c r="E627" s="16">
        <f t="shared" si="75"/>
        <v>0</v>
      </c>
      <c r="F627" s="16">
        <f t="shared" si="75"/>
        <v>0</v>
      </c>
      <c r="G627" s="16">
        <f t="shared" si="75"/>
        <v>0</v>
      </c>
      <c r="H627" s="16">
        <f t="shared" si="75"/>
        <v>0</v>
      </c>
      <c r="I627" s="16">
        <f t="shared" si="75"/>
        <v>0</v>
      </c>
      <c r="J627" s="16">
        <f t="shared" si="75"/>
        <v>0</v>
      </c>
      <c r="K627" s="16">
        <f t="shared" si="75"/>
        <v>0</v>
      </c>
      <c r="M627" s="22">
        <v>4376000</v>
      </c>
      <c r="N627" s="23">
        <v>4380000</v>
      </c>
      <c r="O627" s="25">
        <v>3060800</v>
      </c>
    </row>
    <row r="628" spans="2:15" ht="15" customHeight="1">
      <c r="B628" s="16">
        <f t="shared" si="73"/>
        <v>0</v>
      </c>
      <c r="C628" s="16">
        <f t="shared" si="75"/>
        <v>0</v>
      </c>
      <c r="D628" s="16">
        <f t="shared" si="75"/>
        <v>0</v>
      </c>
      <c r="E628" s="16">
        <f t="shared" si="75"/>
        <v>0</v>
      </c>
      <c r="F628" s="16">
        <f t="shared" si="75"/>
        <v>0</v>
      </c>
      <c r="G628" s="16">
        <f t="shared" si="75"/>
        <v>0</v>
      </c>
      <c r="H628" s="16">
        <f t="shared" si="75"/>
        <v>0</v>
      </c>
      <c r="I628" s="16">
        <f t="shared" si="75"/>
        <v>0</v>
      </c>
      <c r="J628" s="16">
        <f t="shared" si="75"/>
        <v>0</v>
      </c>
      <c r="K628" s="16">
        <f t="shared" si="75"/>
        <v>0</v>
      </c>
      <c r="M628" s="22">
        <v>4380000</v>
      </c>
      <c r="N628" s="23">
        <v>4384000</v>
      </c>
      <c r="O628" s="25">
        <v>3064000</v>
      </c>
    </row>
    <row r="629" spans="2:15" ht="15" customHeight="1">
      <c r="B629" s="16">
        <f t="shared" si="73"/>
        <v>0</v>
      </c>
      <c r="C629" s="16">
        <f t="shared" si="75"/>
        <v>0</v>
      </c>
      <c r="D629" s="16">
        <f t="shared" si="75"/>
        <v>0</v>
      </c>
      <c r="E629" s="16">
        <f t="shared" si="75"/>
        <v>0</v>
      </c>
      <c r="F629" s="16">
        <f t="shared" si="75"/>
        <v>0</v>
      </c>
      <c r="G629" s="16">
        <f t="shared" si="75"/>
        <v>0</v>
      </c>
      <c r="H629" s="16">
        <f t="shared" si="75"/>
        <v>0</v>
      </c>
      <c r="I629" s="16">
        <f t="shared" si="75"/>
        <v>0</v>
      </c>
      <c r="J629" s="16">
        <f t="shared" si="75"/>
        <v>0</v>
      </c>
      <c r="K629" s="16">
        <f t="shared" si="75"/>
        <v>0</v>
      </c>
      <c r="M629" s="22">
        <v>4384000</v>
      </c>
      <c r="N629" s="23">
        <v>4388000</v>
      </c>
      <c r="O629" s="25">
        <v>3067200</v>
      </c>
    </row>
    <row r="630" spans="2:15" ht="15" customHeight="1">
      <c r="B630" s="16">
        <f t="shared" si="73"/>
        <v>0</v>
      </c>
      <c r="C630" s="16">
        <f t="shared" si="75"/>
        <v>0</v>
      </c>
      <c r="D630" s="16">
        <f t="shared" si="75"/>
        <v>0</v>
      </c>
      <c r="E630" s="16">
        <f t="shared" si="75"/>
        <v>0</v>
      </c>
      <c r="F630" s="16">
        <f t="shared" si="75"/>
        <v>0</v>
      </c>
      <c r="G630" s="16">
        <f t="shared" si="75"/>
        <v>0</v>
      </c>
      <c r="H630" s="16">
        <f t="shared" si="75"/>
        <v>0</v>
      </c>
      <c r="I630" s="16">
        <f t="shared" si="75"/>
        <v>0</v>
      </c>
      <c r="J630" s="16">
        <f t="shared" si="75"/>
        <v>0</v>
      </c>
      <c r="K630" s="16">
        <f t="shared" si="75"/>
        <v>0</v>
      </c>
      <c r="M630" s="22">
        <v>4388000</v>
      </c>
      <c r="N630" s="23">
        <v>4392000</v>
      </c>
      <c r="O630" s="25">
        <v>3070400</v>
      </c>
    </row>
    <row r="631" spans="2:15" ht="15" customHeight="1">
      <c r="B631" s="16">
        <f t="shared" si="73"/>
        <v>0</v>
      </c>
      <c r="C631" s="16">
        <f t="shared" si="75"/>
        <v>0</v>
      </c>
      <c r="D631" s="16">
        <f t="shared" si="75"/>
        <v>0</v>
      </c>
      <c r="E631" s="16">
        <f t="shared" si="75"/>
        <v>0</v>
      </c>
      <c r="F631" s="16">
        <f t="shared" si="75"/>
        <v>0</v>
      </c>
      <c r="G631" s="16">
        <f t="shared" si="75"/>
        <v>0</v>
      </c>
      <c r="H631" s="16">
        <f t="shared" si="75"/>
        <v>0</v>
      </c>
      <c r="I631" s="16">
        <f t="shared" si="75"/>
        <v>0</v>
      </c>
      <c r="J631" s="16">
        <f t="shared" si="75"/>
        <v>0</v>
      </c>
      <c r="K631" s="16">
        <f t="shared" si="75"/>
        <v>0</v>
      </c>
      <c r="M631" s="22">
        <v>4392000</v>
      </c>
      <c r="N631" s="23">
        <v>4396000</v>
      </c>
      <c r="O631" s="25">
        <v>3073600</v>
      </c>
    </row>
    <row r="632" spans="2:15" ht="15" customHeight="1">
      <c r="B632" s="16">
        <f t="shared" si="73"/>
        <v>0</v>
      </c>
      <c r="C632" s="16">
        <f t="shared" si="75"/>
        <v>0</v>
      </c>
      <c r="D632" s="16">
        <f t="shared" si="75"/>
        <v>0</v>
      </c>
      <c r="E632" s="16">
        <f t="shared" si="75"/>
        <v>0</v>
      </c>
      <c r="F632" s="16">
        <f t="shared" si="75"/>
        <v>0</v>
      </c>
      <c r="G632" s="16">
        <f t="shared" si="75"/>
        <v>0</v>
      </c>
      <c r="H632" s="16">
        <f t="shared" si="75"/>
        <v>0</v>
      </c>
      <c r="I632" s="16">
        <f t="shared" si="75"/>
        <v>0</v>
      </c>
      <c r="J632" s="16">
        <f t="shared" si="75"/>
        <v>0</v>
      </c>
      <c r="K632" s="16">
        <f t="shared" si="75"/>
        <v>0</v>
      </c>
      <c r="M632" s="22">
        <v>4396000</v>
      </c>
      <c r="N632" s="23">
        <v>4400000</v>
      </c>
      <c r="O632" s="25">
        <v>3076800</v>
      </c>
    </row>
    <row r="633" spans="2:15" ht="15" customHeight="1">
      <c r="B633" s="16">
        <f t="shared" si="73"/>
        <v>0</v>
      </c>
      <c r="C633" s="16">
        <f t="shared" si="75"/>
        <v>0</v>
      </c>
      <c r="D633" s="16">
        <f t="shared" si="75"/>
        <v>0</v>
      </c>
      <c r="E633" s="16">
        <f t="shared" si="75"/>
        <v>0</v>
      </c>
      <c r="F633" s="16">
        <f t="shared" si="75"/>
        <v>0</v>
      </c>
      <c r="G633" s="16">
        <f t="shared" si="75"/>
        <v>0</v>
      </c>
      <c r="H633" s="16">
        <f t="shared" si="75"/>
        <v>0</v>
      </c>
      <c r="I633" s="16">
        <f t="shared" si="75"/>
        <v>0</v>
      </c>
      <c r="J633" s="16">
        <f t="shared" si="75"/>
        <v>0</v>
      </c>
      <c r="K633" s="16">
        <f t="shared" si="75"/>
        <v>0</v>
      </c>
      <c r="M633" s="22">
        <v>4400000</v>
      </c>
      <c r="N633" s="23">
        <v>4404000</v>
      </c>
      <c r="O633" s="25">
        <v>3080000</v>
      </c>
    </row>
    <row r="634" spans="2:15" ht="15" customHeight="1">
      <c r="B634" s="16">
        <f t="shared" si="73"/>
        <v>0</v>
      </c>
      <c r="C634" s="16">
        <f t="shared" si="75"/>
        <v>0</v>
      </c>
      <c r="D634" s="16">
        <f t="shared" si="75"/>
        <v>0</v>
      </c>
      <c r="E634" s="16">
        <f t="shared" si="75"/>
        <v>0</v>
      </c>
      <c r="F634" s="16">
        <f t="shared" si="75"/>
        <v>0</v>
      </c>
      <c r="G634" s="16">
        <f t="shared" si="75"/>
        <v>0</v>
      </c>
      <c r="H634" s="16">
        <f t="shared" si="75"/>
        <v>0</v>
      </c>
      <c r="I634" s="16">
        <f t="shared" si="75"/>
        <v>0</v>
      </c>
      <c r="J634" s="16">
        <f t="shared" si="75"/>
        <v>0</v>
      </c>
      <c r="K634" s="16">
        <f t="shared" si="75"/>
        <v>0</v>
      </c>
      <c r="M634" s="22">
        <v>4404000</v>
      </c>
      <c r="N634" s="23">
        <v>4408000</v>
      </c>
      <c r="O634" s="25">
        <v>3083200</v>
      </c>
    </row>
    <row r="635" spans="2:15" ht="15" customHeight="1">
      <c r="B635" s="16">
        <f t="shared" si="73"/>
        <v>0</v>
      </c>
      <c r="C635" s="16">
        <f t="shared" si="75"/>
        <v>0</v>
      </c>
      <c r="D635" s="16">
        <f t="shared" si="75"/>
        <v>0</v>
      </c>
      <c r="E635" s="16">
        <f t="shared" si="75"/>
        <v>0</v>
      </c>
      <c r="F635" s="16">
        <f t="shared" si="75"/>
        <v>0</v>
      </c>
      <c r="G635" s="16">
        <f t="shared" si="75"/>
        <v>0</v>
      </c>
      <c r="H635" s="16">
        <f t="shared" si="75"/>
        <v>0</v>
      </c>
      <c r="I635" s="16">
        <f t="shared" si="75"/>
        <v>0</v>
      </c>
      <c r="J635" s="16">
        <f t="shared" si="75"/>
        <v>0</v>
      </c>
      <c r="K635" s="16">
        <f t="shared" si="75"/>
        <v>0</v>
      </c>
      <c r="M635" s="22">
        <v>4408000</v>
      </c>
      <c r="N635" s="23">
        <v>4412000</v>
      </c>
      <c r="O635" s="25">
        <v>3086400</v>
      </c>
    </row>
    <row r="636" spans="2:15" ht="15" customHeight="1">
      <c r="B636" s="16">
        <f t="shared" si="73"/>
        <v>0</v>
      </c>
      <c r="C636" s="16">
        <f t="shared" ref="C636:K645" si="76">IF(AND($M636&lt;=C$4,C$4&lt;$N636),$O636,0)</f>
        <v>0</v>
      </c>
      <c r="D636" s="16">
        <f t="shared" si="76"/>
        <v>0</v>
      </c>
      <c r="E636" s="16">
        <f t="shared" si="76"/>
        <v>0</v>
      </c>
      <c r="F636" s="16">
        <f t="shared" si="76"/>
        <v>0</v>
      </c>
      <c r="G636" s="16">
        <f t="shared" si="76"/>
        <v>0</v>
      </c>
      <c r="H636" s="16">
        <f t="shared" si="76"/>
        <v>0</v>
      </c>
      <c r="I636" s="16">
        <f t="shared" si="76"/>
        <v>0</v>
      </c>
      <c r="J636" s="16">
        <f t="shared" si="76"/>
        <v>0</v>
      </c>
      <c r="K636" s="16">
        <f t="shared" si="76"/>
        <v>0</v>
      </c>
      <c r="M636" s="22">
        <v>4412000</v>
      </c>
      <c r="N636" s="23">
        <v>4416000</v>
      </c>
      <c r="O636" s="25">
        <v>3089600</v>
      </c>
    </row>
    <row r="637" spans="2:15" ht="15" customHeight="1">
      <c r="B637" s="16">
        <f t="shared" si="73"/>
        <v>0</v>
      </c>
      <c r="C637" s="16">
        <f t="shared" si="76"/>
        <v>0</v>
      </c>
      <c r="D637" s="16">
        <f t="shared" si="76"/>
        <v>0</v>
      </c>
      <c r="E637" s="16">
        <f t="shared" si="76"/>
        <v>0</v>
      </c>
      <c r="F637" s="16">
        <f t="shared" si="76"/>
        <v>0</v>
      </c>
      <c r="G637" s="16">
        <f t="shared" si="76"/>
        <v>0</v>
      </c>
      <c r="H637" s="16">
        <f t="shared" si="76"/>
        <v>0</v>
      </c>
      <c r="I637" s="16">
        <f t="shared" si="76"/>
        <v>0</v>
      </c>
      <c r="J637" s="16">
        <f t="shared" si="76"/>
        <v>0</v>
      </c>
      <c r="K637" s="16">
        <f t="shared" si="76"/>
        <v>0</v>
      </c>
      <c r="M637" s="22">
        <v>4416000</v>
      </c>
      <c r="N637" s="23">
        <v>4420000</v>
      </c>
      <c r="O637" s="25">
        <v>3092800</v>
      </c>
    </row>
    <row r="638" spans="2:15" ht="15" customHeight="1">
      <c r="B638" s="16">
        <f t="shared" si="73"/>
        <v>0</v>
      </c>
      <c r="C638" s="16">
        <f t="shared" si="76"/>
        <v>0</v>
      </c>
      <c r="D638" s="16">
        <f t="shared" si="76"/>
        <v>0</v>
      </c>
      <c r="E638" s="16">
        <f t="shared" si="76"/>
        <v>0</v>
      </c>
      <c r="F638" s="16">
        <f t="shared" si="76"/>
        <v>0</v>
      </c>
      <c r="G638" s="16">
        <f t="shared" si="76"/>
        <v>0</v>
      </c>
      <c r="H638" s="16">
        <f t="shared" si="76"/>
        <v>0</v>
      </c>
      <c r="I638" s="16">
        <f t="shared" si="76"/>
        <v>0</v>
      </c>
      <c r="J638" s="16">
        <f t="shared" si="76"/>
        <v>0</v>
      </c>
      <c r="K638" s="16">
        <f t="shared" si="76"/>
        <v>0</v>
      </c>
      <c r="M638" s="22">
        <v>4420000</v>
      </c>
      <c r="N638" s="23">
        <v>4424000</v>
      </c>
      <c r="O638" s="25">
        <v>3096000</v>
      </c>
    </row>
    <row r="639" spans="2:15" ht="15" customHeight="1">
      <c r="B639" s="16">
        <f t="shared" si="73"/>
        <v>0</v>
      </c>
      <c r="C639" s="16">
        <f t="shared" si="76"/>
        <v>0</v>
      </c>
      <c r="D639" s="16">
        <f t="shared" si="76"/>
        <v>0</v>
      </c>
      <c r="E639" s="16">
        <f t="shared" si="76"/>
        <v>0</v>
      </c>
      <c r="F639" s="16">
        <f t="shared" si="76"/>
        <v>0</v>
      </c>
      <c r="G639" s="16">
        <f t="shared" si="76"/>
        <v>0</v>
      </c>
      <c r="H639" s="16">
        <f t="shared" si="76"/>
        <v>0</v>
      </c>
      <c r="I639" s="16">
        <f t="shared" si="76"/>
        <v>0</v>
      </c>
      <c r="J639" s="16">
        <f t="shared" si="76"/>
        <v>0</v>
      </c>
      <c r="K639" s="16">
        <f t="shared" si="76"/>
        <v>0</v>
      </c>
      <c r="M639" s="22">
        <v>4424000</v>
      </c>
      <c r="N639" s="23">
        <v>4428000</v>
      </c>
      <c r="O639" s="25">
        <v>3099200</v>
      </c>
    </row>
    <row r="640" spans="2:15" ht="15" customHeight="1">
      <c r="B640" s="16">
        <f t="shared" si="73"/>
        <v>0</v>
      </c>
      <c r="C640" s="16">
        <f t="shared" si="76"/>
        <v>0</v>
      </c>
      <c r="D640" s="16">
        <f t="shared" si="76"/>
        <v>0</v>
      </c>
      <c r="E640" s="16">
        <f t="shared" si="76"/>
        <v>0</v>
      </c>
      <c r="F640" s="16">
        <f t="shared" si="76"/>
        <v>0</v>
      </c>
      <c r="G640" s="16">
        <f t="shared" si="76"/>
        <v>0</v>
      </c>
      <c r="H640" s="16">
        <f t="shared" si="76"/>
        <v>0</v>
      </c>
      <c r="I640" s="16">
        <f t="shared" si="76"/>
        <v>0</v>
      </c>
      <c r="J640" s="16">
        <f t="shared" si="76"/>
        <v>0</v>
      </c>
      <c r="K640" s="16">
        <f t="shared" si="76"/>
        <v>0</v>
      </c>
      <c r="M640" s="22">
        <v>4428000</v>
      </c>
      <c r="N640" s="23">
        <v>4432000</v>
      </c>
      <c r="O640" s="25">
        <v>3102400</v>
      </c>
    </row>
    <row r="641" spans="2:15" ht="15" customHeight="1">
      <c r="B641" s="16">
        <f t="shared" si="73"/>
        <v>0</v>
      </c>
      <c r="C641" s="16">
        <f t="shared" si="76"/>
        <v>0</v>
      </c>
      <c r="D641" s="16">
        <f t="shared" si="76"/>
        <v>0</v>
      </c>
      <c r="E641" s="16">
        <f t="shared" si="76"/>
        <v>0</v>
      </c>
      <c r="F641" s="16">
        <f t="shared" si="76"/>
        <v>0</v>
      </c>
      <c r="G641" s="16">
        <f t="shared" si="76"/>
        <v>0</v>
      </c>
      <c r="H641" s="16">
        <f t="shared" si="76"/>
        <v>0</v>
      </c>
      <c r="I641" s="16">
        <f t="shared" si="76"/>
        <v>0</v>
      </c>
      <c r="J641" s="16">
        <f t="shared" si="76"/>
        <v>0</v>
      </c>
      <c r="K641" s="16">
        <f t="shared" si="76"/>
        <v>0</v>
      </c>
      <c r="M641" s="22">
        <v>4432000</v>
      </c>
      <c r="N641" s="23">
        <v>4436000</v>
      </c>
      <c r="O641" s="25">
        <v>3105600</v>
      </c>
    </row>
    <row r="642" spans="2:15" ht="15" customHeight="1">
      <c r="B642" s="16">
        <f t="shared" si="73"/>
        <v>0</v>
      </c>
      <c r="C642" s="16">
        <f t="shared" si="76"/>
        <v>0</v>
      </c>
      <c r="D642" s="16">
        <f t="shared" si="76"/>
        <v>0</v>
      </c>
      <c r="E642" s="16">
        <f t="shared" si="76"/>
        <v>0</v>
      </c>
      <c r="F642" s="16">
        <f t="shared" si="76"/>
        <v>0</v>
      </c>
      <c r="G642" s="16">
        <f t="shared" si="76"/>
        <v>0</v>
      </c>
      <c r="H642" s="16">
        <f t="shared" si="76"/>
        <v>0</v>
      </c>
      <c r="I642" s="16">
        <f t="shared" si="76"/>
        <v>0</v>
      </c>
      <c r="J642" s="16">
        <f t="shared" si="76"/>
        <v>0</v>
      </c>
      <c r="K642" s="16">
        <f t="shared" si="76"/>
        <v>0</v>
      </c>
      <c r="M642" s="22">
        <v>4436000</v>
      </c>
      <c r="N642" s="23">
        <v>4440000</v>
      </c>
      <c r="O642" s="25">
        <v>3108800</v>
      </c>
    </row>
    <row r="643" spans="2:15" ht="15" customHeight="1">
      <c r="B643" s="16">
        <f t="shared" si="73"/>
        <v>0</v>
      </c>
      <c r="C643" s="16">
        <f t="shared" si="76"/>
        <v>0</v>
      </c>
      <c r="D643" s="16">
        <f t="shared" si="76"/>
        <v>0</v>
      </c>
      <c r="E643" s="16">
        <f t="shared" si="76"/>
        <v>0</v>
      </c>
      <c r="F643" s="16">
        <f t="shared" si="76"/>
        <v>0</v>
      </c>
      <c r="G643" s="16">
        <f t="shared" si="76"/>
        <v>0</v>
      </c>
      <c r="H643" s="16">
        <f t="shared" si="76"/>
        <v>0</v>
      </c>
      <c r="I643" s="16">
        <f t="shared" si="76"/>
        <v>0</v>
      </c>
      <c r="J643" s="16">
        <f t="shared" si="76"/>
        <v>0</v>
      </c>
      <c r="K643" s="16">
        <f t="shared" si="76"/>
        <v>0</v>
      </c>
      <c r="M643" s="22">
        <v>4440000</v>
      </c>
      <c r="N643" s="23">
        <v>4444000</v>
      </c>
      <c r="O643" s="25">
        <v>3112000</v>
      </c>
    </row>
    <row r="644" spans="2:15" ht="15" customHeight="1">
      <c r="B644" s="16">
        <f t="shared" si="73"/>
        <v>0</v>
      </c>
      <c r="C644" s="16">
        <f t="shared" si="76"/>
        <v>0</v>
      </c>
      <c r="D644" s="16">
        <f t="shared" si="76"/>
        <v>0</v>
      </c>
      <c r="E644" s="16">
        <f t="shared" si="76"/>
        <v>0</v>
      </c>
      <c r="F644" s="16">
        <f t="shared" si="76"/>
        <v>0</v>
      </c>
      <c r="G644" s="16">
        <f t="shared" si="76"/>
        <v>0</v>
      </c>
      <c r="H644" s="16">
        <f t="shared" si="76"/>
        <v>0</v>
      </c>
      <c r="I644" s="16">
        <f t="shared" si="76"/>
        <v>0</v>
      </c>
      <c r="J644" s="16">
        <f t="shared" si="76"/>
        <v>0</v>
      </c>
      <c r="K644" s="16">
        <f t="shared" si="76"/>
        <v>0</v>
      </c>
      <c r="M644" s="22">
        <v>4444000</v>
      </c>
      <c r="N644" s="23">
        <v>4448000</v>
      </c>
      <c r="O644" s="25">
        <v>3115200</v>
      </c>
    </row>
    <row r="645" spans="2:15" ht="15" customHeight="1">
      <c r="B645" s="16">
        <f t="shared" si="73"/>
        <v>0</v>
      </c>
      <c r="C645" s="16">
        <f t="shared" si="76"/>
        <v>0</v>
      </c>
      <c r="D645" s="16">
        <f t="shared" si="76"/>
        <v>0</v>
      </c>
      <c r="E645" s="16">
        <f t="shared" si="76"/>
        <v>0</v>
      </c>
      <c r="F645" s="16">
        <f t="shared" si="76"/>
        <v>0</v>
      </c>
      <c r="G645" s="16">
        <f t="shared" si="76"/>
        <v>0</v>
      </c>
      <c r="H645" s="16">
        <f t="shared" si="76"/>
        <v>0</v>
      </c>
      <c r="I645" s="16">
        <f t="shared" si="76"/>
        <v>0</v>
      </c>
      <c r="J645" s="16">
        <f t="shared" si="76"/>
        <v>0</v>
      </c>
      <c r="K645" s="16">
        <f t="shared" si="76"/>
        <v>0</v>
      </c>
      <c r="M645" s="22">
        <v>4448000</v>
      </c>
      <c r="N645" s="23">
        <v>4452000</v>
      </c>
      <c r="O645" s="25">
        <v>3118400</v>
      </c>
    </row>
    <row r="646" spans="2:15" ht="15" customHeight="1">
      <c r="B646" s="16">
        <f t="shared" si="73"/>
        <v>0</v>
      </c>
      <c r="C646" s="16">
        <f t="shared" ref="C646:K655" si="77">IF(AND($M646&lt;=C$4,C$4&lt;$N646),$O646,0)</f>
        <v>0</v>
      </c>
      <c r="D646" s="16">
        <f t="shared" si="77"/>
        <v>0</v>
      </c>
      <c r="E646" s="16">
        <f t="shared" si="77"/>
        <v>0</v>
      </c>
      <c r="F646" s="16">
        <f t="shared" si="77"/>
        <v>0</v>
      </c>
      <c r="G646" s="16">
        <f t="shared" si="77"/>
        <v>0</v>
      </c>
      <c r="H646" s="16">
        <f t="shared" si="77"/>
        <v>0</v>
      </c>
      <c r="I646" s="16">
        <f t="shared" si="77"/>
        <v>0</v>
      </c>
      <c r="J646" s="16">
        <f t="shared" si="77"/>
        <v>0</v>
      </c>
      <c r="K646" s="16">
        <f t="shared" si="77"/>
        <v>0</v>
      </c>
      <c r="M646" s="22">
        <v>4452000</v>
      </c>
      <c r="N646" s="23">
        <v>4456000</v>
      </c>
      <c r="O646" s="25">
        <v>3121600</v>
      </c>
    </row>
    <row r="647" spans="2:15" ht="15" customHeight="1">
      <c r="B647" s="16">
        <f t="shared" si="73"/>
        <v>0</v>
      </c>
      <c r="C647" s="16">
        <f t="shared" si="77"/>
        <v>0</v>
      </c>
      <c r="D647" s="16">
        <f t="shared" si="77"/>
        <v>0</v>
      </c>
      <c r="E647" s="16">
        <f t="shared" si="77"/>
        <v>0</v>
      </c>
      <c r="F647" s="16">
        <f t="shared" si="77"/>
        <v>0</v>
      </c>
      <c r="G647" s="16">
        <f t="shared" si="77"/>
        <v>0</v>
      </c>
      <c r="H647" s="16">
        <f t="shared" si="77"/>
        <v>0</v>
      </c>
      <c r="I647" s="16">
        <f t="shared" si="77"/>
        <v>0</v>
      </c>
      <c r="J647" s="16">
        <f t="shared" si="77"/>
        <v>0</v>
      </c>
      <c r="K647" s="16">
        <f t="shared" si="77"/>
        <v>0</v>
      </c>
      <c r="M647" s="22">
        <v>4456000</v>
      </c>
      <c r="N647" s="23">
        <v>4460000</v>
      </c>
      <c r="O647" s="25">
        <v>3124800</v>
      </c>
    </row>
    <row r="648" spans="2:15" ht="15" customHeight="1">
      <c r="B648" s="16">
        <f t="shared" si="73"/>
        <v>0</v>
      </c>
      <c r="C648" s="16">
        <f t="shared" si="77"/>
        <v>0</v>
      </c>
      <c r="D648" s="16">
        <f t="shared" si="77"/>
        <v>0</v>
      </c>
      <c r="E648" s="16">
        <f t="shared" si="77"/>
        <v>0</v>
      </c>
      <c r="F648" s="16">
        <f t="shared" si="77"/>
        <v>0</v>
      </c>
      <c r="G648" s="16">
        <f t="shared" si="77"/>
        <v>0</v>
      </c>
      <c r="H648" s="16">
        <f t="shared" si="77"/>
        <v>0</v>
      </c>
      <c r="I648" s="16">
        <f t="shared" si="77"/>
        <v>0</v>
      </c>
      <c r="J648" s="16">
        <f t="shared" si="77"/>
        <v>0</v>
      </c>
      <c r="K648" s="16">
        <f t="shared" si="77"/>
        <v>0</v>
      </c>
      <c r="M648" s="22">
        <v>4460000</v>
      </c>
      <c r="N648" s="23">
        <v>4464000</v>
      </c>
      <c r="O648" s="25">
        <v>3128000</v>
      </c>
    </row>
    <row r="649" spans="2:15" ht="15" customHeight="1">
      <c r="B649" s="16">
        <f t="shared" si="73"/>
        <v>0</v>
      </c>
      <c r="C649" s="16">
        <f t="shared" si="77"/>
        <v>0</v>
      </c>
      <c r="D649" s="16">
        <f t="shared" si="77"/>
        <v>0</v>
      </c>
      <c r="E649" s="16">
        <f t="shared" si="77"/>
        <v>0</v>
      </c>
      <c r="F649" s="16">
        <f t="shared" si="77"/>
        <v>0</v>
      </c>
      <c r="G649" s="16">
        <f t="shared" si="77"/>
        <v>0</v>
      </c>
      <c r="H649" s="16">
        <f t="shared" si="77"/>
        <v>0</v>
      </c>
      <c r="I649" s="16">
        <f t="shared" si="77"/>
        <v>0</v>
      </c>
      <c r="J649" s="16">
        <f t="shared" si="77"/>
        <v>0</v>
      </c>
      <c r="K649" s="16">
        <f t="shared" si="77"/>
        <v>0</v>
      </c>
      <c r="M649" s="22">
        <v>4464000</v>
      </c>
      <c r="N649" s="23">
        <v>4468000</v>
      </c>
      <c r="O649" s="25">
        <v>3131200</v>
      </c>
    </row>
    <row r="650" spans="2:15" ht="15" customHeight="1">
      <c r="B650" s="16">
        <f t="shared" si="73"/>
        <v>0</v>
      </c>
      <c r="C650" s="16">
        <f t="shared" si="77"/>
        <v>0</v>
      </c>
      <c r="D650" s="16">
        <f t="shared" si="77"/>
        <v>0</v>
      </c>
      <c r="E650" s="16">
        <f t="shared" si="77"/>
        <v>0</v>
      </c>
      <c r="F650" s="16">
        <f t="shared" si="77"/>
        <v>0</v>
      </c>
      <c r="G650" s="16">
        <f t="shared" si="77"/>
        <v>0</v>
      </c>
      <c r="H650" s="16">
        <f t="shared" si="77"/>
        <v>0</v>
      </c>
      <c r="I650" s="16">
        <f t="shared" si="77"/>
        <v>0</v>
      </c>
      <c r="J650" s="16">
        <f t="shared" si="77"/>
        <v>0</v>
      </c>
      <c r="K650" s="16">
        <f t="shared" si="77"/>
        <v>0</v>
      </c>
      <c r="M650" s="22">
        <v>4468000</v>
      </c>
      <c r="N650" s="23">
        <v>4472000</v>
      </c>
      <c r="O650" s="25">
        <v>3134400</v>
      </c>
    </row>
    <row r="651" spans="2:15" ht="15" customHeight="1">
      <c r="B651" s="16">
        <f t="shared" si="73"/>
        <v>0</v>
      </c>
      <c r="C651" s="16">
        <f t="shared" si="77"/>
        <v>0</v>
      </c>
      <c r="D651" s="16">
        <f t="shared" si="77"/>
        <v>0</v>
      </c>
      <c r="E651" s="16">
        <f t="shared" si="77"/>
        <v>0</v>
      </c>
      <c r="F651" s="16">
        <f t="shared" si="77"/>
        <v>0</v>
      </c>
      <c r="G651" s="16">
        <f t="shared" si="77"/>
        <v>0</v>
      </c>
      <c r="H651" s="16">
        <f t="shared" si="77"/>
        <v>0</v>
      </c>
      <c r="I651" s="16">
        <f t="shared" si="77"/>
        <v>0</v>
      </c>
      <c r="J651" s="16">
        <f t="shared" si="77"/>
        <v>0</v>
      </c>
      <c r="K651" s="16">
        <f t="shared" si="77"/>
        <v>0</v>
      </c>
      <c r="M651" s="22">
        <v>4472000</v>
      </c>
      <c r="N651" s="23">
        <v>4476000</v>
      </c>
      <c r="O651" s="25">
        <v>3137600</v>
      </c>
    </row>
    <row r="652" spans="2:15" ht="15" customHeight="1">
      <c r="B652" s="16">
        <f t="shared" si="73"/>
        <v>0</v>
      </c>
      <c r="C652" s="16">
        <f t="shared" si="77"/>
        <v>0</v>
      </c>
      <c r="D652" s="16">
        <f t="shared" si="77"/>
        <v>0</v>
      </c>
      <c r="E652" s="16">
        <f t="shared" si="77"/>
        <v>0</v>
      </c>
      <c r="F652" s="16">
        <f t="shared" si="77"/>
        <v>0</v>
      </c>
      <c r="G652" s="16">
        <f t="shared" si="77"/>
        <v>0</v>
      </c>
      <c r="H652" s="16">
        <f t="shared" si="77"/>
        <v>0</v>
      </c>
      <c r="I652" s="16">
        <f t="shared" si="77"/>
        <v>0</v>
      </c>
      <c r="J652" s="16">
        <f t="shared" si="77"/>
        <v>0</v>
      </c>
      <c r="K652" s="16">
        <f t="shared" si="77"/>
        <v>0</v>
      </c>
      <c r="M652" s="22">
        <v>4476000</v>
      </c>
      <c r="N652" s="23">
        <v>4480000</v>
      </c>
      <c r="O652" s="25">
        <v>3140800</v>
      </c>
    </row>
    <row r="653" spans="2:15" ht="15" customHeight="1">
      <c r="B653" s="16">
        <f t="shared" si="73"/>
        <v>0</v>
      </c>
      <c r="C653" s="16">
        <f t="shared" si="77"/>
        <v>0</v>
      </c>
      <c r="D653" s="16">
        <f t="shared" si="77"/>
        <v>0</v>
      </c>
      <c r="E653" s="16">
        <f t="shared" si="77"/>
        <v>0</v>
      </c>
      <c r="F653" s="16">
        <f t="shared" si="77"/>
        <v>0</v>
      </c>
      <c r="G653" s="16">
        <f t="shared" si="77"/>
        <v>0</v>
      </c>
      <c r="H653" s="16">
        <f t="shared" si="77"/>
        <v>0</v>
      </c>
      <c r="I653" s="16">
        <f t="shared" si="77"/>
        <v>0</v>
      </c>
      <c r="J653" s="16">
        <f t="shared" si="77"/>
        <v>0</v>
      </c>
      <c r="K653" s="16">
        <f t="shared" si="77"/>
        <v>0</v>
      </c>
      <c r="M653" s="22">
        <v>4480000</v>
      </c>
      <c r="N653" s="23">
        <v>4484000</v>
      </c>
      <c r="O653" s="25">
        <v>3144000</v>
      </c>
    </row>
    <row r="654" spans="2:15" ht="15" customHeight="1">
      <c r="B654" s="16">
        <f t="shared" si="73"/>
        <v>0</v>
      </c>
      <c r="C654" s="16">
        <f t="shared" si="77"/>
        <v>0</v>
      </c>
      <c r="D654" s="16">
        <f t="shared" si="77"/>
        <v>0</v>
      </c>
      <c r="E654" s="16">
        <f t="shared" si="77"/>
        <v>0</v>
      </c>
      <c r="F654" s="16">
        <f t="shared" si="77"/>
        <v>0</v>
      </c>
      <c r="G654" s="16">
        <f t="shared" si="77"/>
        <v>0</v>
      </c>
      <c r="H654" s="16">
        <f t="shared" si="77"/>
        <v>0</v>
      </c>
      <c r="I654" s="16">
        <f t="shared" si="77"/>
        <v>0</v>
      </c>
      <c r="J654" s="16">
        <f t="shared" si="77"/>
        <v>0</v>
      </c>
      <c r="K654" s="16">
        <f t="shared" si="77"/>
        <v>0</v>
      </c>
      <c r="M654" s="22">
        <v>4484000</v>
      </c>
      <c r="N654" s="23">
        <v>4488000</v>
      </c>
      <c r="O654" s="25">
        <v>3147200</v>
      </c>
    </row>
    <row r="655" spans="2:15" ht="15" customHeight="1">
      <c r="B655" s="16">
        <f t="shared" si="73"/>
        <v>0</v>
      </c>
      <c r="C655" s="16">
        <f t="shared" si="77"/>
        <v>0</v>
      </c>
      <c r="D655" s="16">
        <f t="shared" si="77"/>
        <v>0</v>
      </c>
      <c r="E655" s="16">
        <f t="shared" si="77"/>
        <v>0</v>
      </c>
      <c r="F655" s="16">
        <f t="shared" si="77"/>
        <v>0</v>
      </c>
      <c r="G655" s="16">
        <f t="shared" si="77"/>
        <v>0</v>
      </c>
      <c r="H655" s="16">
        <f t="shared" si="77"/>
        <v>0</v>
      </c>
      <c r="I655" s="16">
        <f t="shared" si="77"/>
        <v>0</v>
      </c>
      <c r="J655" s="16">
        <f t="shared" si="77"/>
        <v>0</v>
      </c>
      <c r="K655" s="16">
        <f t="shared" si="77"/>
        <v>0</v>
      </c>
      <c r="M655" s="22">
        <v>4488000</v>
      </c>
      <c r="N655" s="23">
        <v>4492000</v>
      </c>
      <c r="O655" s="25">
        <v>3150400</v>
      </c>
    </row>
    <row r="656" spans="2:15" ht="15" customHeight="1">
      <c r="B656" s="16">
        <f t="shared" si="73"/>
        <v>0</v>
      </c>
      <c r="C656" s="16">
        <f t="shared" ref="C656:K670" si="78">IF(AND($M656&lt;=C$4,C$4&lt;$N656),$O656,0)</f>
        <v>0</v>
      </c>
      <c r="D656" s="16">
        <f t="shared" si="78"/>
        <v>0</v>
      </c>
      <c r="E656" s="16">
        <f t="shared" si="78"/>
        <v>0</v>
      </c>
      <c r="F656" s="16">
        <f t="shared" si="78"/>
        <v>0</v>
      </c>
      <c r="G656" s="16">
        <f t="shared" si="78"/>
        <v>0</v>
      </c>
      <c r="H656" s="16">
        <f t="shared" si="78"/>
        <v>0</v>
      </c>
      <c r="I656" s="16">
        <f t="shared" si="78"/>
        <v>0</v>
      </c>
      <c r="J656" s="16">
        <f t="shared" si="78"/>
        <v>0</v>
      </c>
      <c r="K656" s="16">
        <f t="shared" si="78"/>
        <v>0</v>
      </c>
      <c r="M656" s="22">
        <v>4492000</v>
      </c>
      <c r="N656" s="23">
        <v>4496000</v>
      </c>
      <c r="O656" s="25">
        <v>3153600</v>
      </c>
    </row>
    <row r="657" spans="2:15" ht="15" customHeight="1">
      <c r="B657" s="16">
        <f t="shared" si="73"/>
        <v>0</v>
      </c>
      <c r="C657" s="16">
        <f t="shared" si="78"/>
        <v>0</v>
      </c>
      <c r="D657" s="16">
        <f t="shared" si="78"/>
        <v>0</v>
      </c>
      <c r="E657" s="16">
        <f t="shared" si="78"/>
        <v>0</v>
      </c>
      <c r="F657" s="16">
        <f t="shared" si="78"/>
        <v>0</v>
      </c>
      <c r="G657" s="16">
        <f t="shared" si="78"/>
        <v>0</v>
      </c>
      <c r="H657" s="16">
        <f t="shared" si="78"/>
        <v>0</v>
      </c>
      <c r="I657" s="16">
        <f t="shared" si="78"/>
        <v>0</v>
      </c>
      <c r="J657" s="16">
        <f t="shared" si="78"/>
        <v>0</v>
      </c>
      <c r="K657" s="16">
        <f t="shared" si="78"/>
        <v>0</v>
      </c>
      <c r="M657" s="22">
        <v>4496000</v>
      </c>
      <c r="N657" s="23">
        <v>4500000</v>
      </c>
      <c r="O657" s="25">
        <v>3156800</v>
      </c>
    </row>
    <row r="658" spans="2:15" ht="15" customHeight="1">
      <c r="B658" s="16">
        <f t="shared" si="73"/>
        <v>0</v>
      </c>
      <c r="C658" s="16">
        <f t="shared" si="78"/>
        <v>0</v>
      </c>
      <c r="D658" s="16">
        <f t="shared" si="78"/>
        <v>0</v>
      </c>
      <c r="E658" s="16">
        <f t="shared" si="78"/>
        <v>0</v>
      </c>
      <c r="F658" s="16">
        <f t="shared" si="78"/>
        <v>0</v>
      </c>
      <c r="G658" s="16">
        <f t="shared" si="78"/>
        <v>0</v>
      </c>
      <c r="H658" s="16">
        <f t="shared" si="78"/>
        <v>0</v>
      </c>
      <c r="I658" s="16">
        <f t="shared" si="78"/>
        <v>0</v>
      </c>
      <c r="J658" s="16">
        <f t="shared" si="78"/>
        <v>0</v>
      </c>
      <c r="K658" s="16">
        <f t="shared" si="78"/>
        <v>0</v>
      </c>
      <c r="M658" s="22">
        <v>4500000</v>
      </c>
      <c r="N658" s="23">
        <v>4504000</v>
      </c>
      <c r="O658" s="25">
        <v>3160000</v>
      </c>
    </row>
    <row r="659" spans="2:15" ht="15" customHeight="1">
      <c r="B659" s="16">
        <f t="shared" si="73"/>
        <v>0</v>
      </c>
      <c r="C659" s="16">
        <f t="shared" si="78"/>
        <v>0</v>
      </c>
      <c r="D659" s="16">
        <f t="shared" si="78"/>
        <v>0</v>
      </c>
      <c r="E659" s="16">
        <f t="shared" si="78"/>
        <v>0</v>
      </c>
      <c r="F659" s="16">
        <f t="shared" si="78"/>
        <v>0</v>
      </c>
      <c r="G659" s="16">
        <f t="shared" si="78"/>
        <v>0</v>
      </c>
      <c r="H659" s="16">
        <f t="shared" si="78"/>
        <v>0</v>
      </c>
      <c r="I659" s="16">
        <f t="shared" si="78"/>
        <v>0</v>
      </c>
      <c r="J659" s="16">
        <f t="shared" si="78"/>
        <v>0</v>
      </c>
      <c r="K659" s="16">
        <f t="shared" si="78"/>
        <v>0</v>
      </c>
      <c r="M659" s="22">
        <v>4504000</v>
      </c>
      <c r="N659" s="23">
        <v>4508000</v>
      </c>
      <c r="O659" s="25">
        <v>3163200</v>
      </c>
    </row>
    <row r="660" spans="2:15" ht="15" customHeight="1">
      <c r="B660" s="16">
        <f t="shared" si="73"/>
        <v>0</v>
      </c>
      <c r="C660" s="16">
        <f t="shared" si="78"/>
        <v>0</v>
      </c>
      <c r="D660" s="16">
        <f t="shared" si="78"/>
        <v>0</v>
      </c>
      <c r="E660" s="16">
        <f t="shared" si="78"/>
        <v>0</v>
      </c>
      <c r="F660" s="16">
        <f t="shared" si="78"/>
        <v>0</v>
      </c>
      <c r="G660" s="16">
        <f t="shared" si="78"/>
        <v>0</v>
      </c>
      <c r="H660" s="16">
        <f t="shared" si="78"/>
        <v>0</v>
      </c>
      <c r="I660" s="16">
        <f t="shared" si="78"/>
        <v>0</v>
      </c>
      <c r="J660" s="16">
        <f t="shared" si="78"/>
        <v>0</v>
      </c>
      <c r="K660" s="16">
        <f t="shared" si="78"/>
        <v>0</v>
      </c>
      <c r="M660" s="22">
        <v>4508000</v>
      </c>
      <c r="N660" s="23">
        <v>4512000</v>
      </c>
      <c r="O660" s="25">
        <v>3166400</v>
      </c>
    </row>
    <row r="661" spans="2:15" ht="15" customHeight="1">
      <c r="B661" s="16">
        <f t="shared" si="73"/>
        <v>0</v>
      </c>
      <c r="C661" s="16">
        <f t="shared" si="78"/>
        <v>0</v>
      </c>
      <c r="D661" s="16">
        <f t="shared" si="78"/>
        <v>0</v>
      </c>
      <c r="E661" s="16">
        <f t="shared" si="78"/>
        <v>0</v>
      </c>
      <c r="F661" s="16">
        <f t="shared" si="78"/>
        <v>0</v>
      </c>
      <c r="G661" s="16">
        <f t="shared" si="78"/>
        <v>0</v>
      </c>
      <c r="H661" s="16">
        <f t="shared" si="78"/>
        <v>0</v>
      </c>
      <c r="I661" s="16">
        <f t="shared" si="78"/>
        <v>0</v>
      </c>
      <c r="J661" s="16">
        <f t="shared" si="78"/>
        <v>0</v>
      </c>
      <c r="K661" s="16">
        <f t="shared" si="78"/>
        <v>0</v>
      </c>
      <c r="M661" s="22">
        <v>4512000</v>
      </c>
      <c r="N661" s="23">
        <v>4516000</v>
      </c>
      <c r="O661" s="25">
        <v>3169600</v>
      </c>
    </row>
    <row r="662" spans="2:15" ht="15" customHeight="1">
      <c r="B662" s="16">
        <f t="shared" si="73"/>
        <v>0</v>
      </c>
      <c r="C662" s="16">
        <f t="shared" si="78"/>
        <v>0</v>
      </c>
      <c r="D662" s="16">
        <f t="shared" si="78"/>
        <v>0</v>
      </c>
      <c r="E662" s="16">
        <f t="shared" si="78"/>
        <v>0</v>
      </c>
      <c r="F662" s="16">
        <f t="shared" si="78"/>
        <v>0</v>
      </c>
      <c r="G662" s="16">
        <f t="shared" si="78"/>
        <v>0</v>
      </c>
      <c r="H662" s="16">
        <f t="shared" si="78"/>
        <v>0</v>
      </c>
      <c r="I662" s="16">
        <f t="shared" si="78"/>
        <v>0</v>
      </c>
      <c r="J662" s="16">
        <f t="shared" si="78"/>
        <v>0</v>
      </c>
      <c r="K662" s="16">
        <f t="shared" si="78"/>
        <v>0</v>
      </c>
      <c r="M662" s="22">
        <v>4516000</v>
      </c>
      <c r="N662" s="23">
        <v>4520000</v>
      </c>
      <c r="O662" s="25">
        <v>3172800</v>
      </c>
    </row>
    <row r="663" spans="2:15" ht="15" customHeight="1">
      <c r="B663" s="16">
        <f t="shared" si="73"/>
        <v>0</v>
      </c>
      <c r="C663" s="16">
        <f t="shared" si="78"/>
        <v>0</v>
      </c>
      <c r="D663" s="16">
        <f t="shared" si="78"/>
        <v>0</v>
      </c>
      <c r="E663" s="16">
        <f t="shared" si="78"/>
        <v>0</v>
      </c>
      <c r="F663" s="16">
        <f t="shared" si="78"/>
        <v>0</v>
      </c>
      <c r="G663" s="16">
        <f t="shared" si="78"/>
        <v>0</v>
      </c>
      <c r="H663" s="16">
        <f t="shared" si="78"/>
        <v>0</v>
      </c>
      <c r="I663" s="16">
        <f t="shared" si="78"/>
        <v>0</v>
      </c>
      <c r="J663" s="16">
        <f t="shared" si="78"/>
        <v>0</v>
      </c>
      <c r="K663" s="16">
        <f t="shared" si="78"/>
        <v>0</v>
      </c>
      <c r="M663" s="22">
        <v>4520000</v>
      </c>
      <c r="N663" s="23">
        <v>4524000</v>
      </c>
      <c r="O663" s="25">
        <v>3176000</v>
      </c>
    </row>
    <row r="664" spans="2:15" ht="15" customHeight="1">
      <c r="B664" s="16">
        <f t="shared" si="73"/>
        <v>0</v>
      </c>
      <c r="C664" s="16">
        <f t="shared" si="78"/>
        <v>0</v>
      </c>
      <c r="D664" s="16">
        <f t="shared" si="78"/>
        <v>0</v>
      </c>
      <c r="E664" s="16">
        <f t="shared" si="78"/>
        <v>0</v>
      </c>
      <c r="F664" s="16">
        <f t="shared" si="78"/>
        <v>0</v>
      </c>
      <c r="G664" s="16">
        <f t="shared" si="78"/>
        <v>0</v>
      </c>
      <c r="H664" s="16">
        <f t="shared" si="78"/>
        <v>0</v>
      </c>
      <c r="I664" s="16">
        <f t="shared" si="78"/>
        <v>0</v>
      </c>
      <c r="J664" s="16">
        <f t="shared" si="78"/>
        <v>0</v>
      </c>
      <c r="K664" s="16">
        <f t="shared" si="78"/>
        <v>0</v>
      </c>
      <c r="M664" s="22">
        <v>4524000</v>
      </c>
      <c r="N664" s="23">
        <v>4528000</v>
      </c>
      <c r="O664" s="25">
        <v>3179200</v>
      </c>
    </row>
    <row r="665" spans="2:15" ht="15" customHeight="1">
      <c r="B665" s="16">
        <f t="shared" si="73"/>
        <v>0</v>
      </c>
      <c r="C665" s="16">
        <f t="shared" si="78"/>
        <v>0</v>
      </c>
      <c r="D665" s="16">
        <f t="shared" si="78"/>
        <v>0</v>
      </c>
      <c r="E665" s="16">
        <f t="shared" si="78"/>
        <v>0</v>
      </c>
      <c r="F665" s="16">
        <f t="shared" si="78"/>
        <v>0</v>
      </c>
      <c r="G665" s="16">
        <f t="shared" si="78"/>
        <v>0</v>
      </c>
      <c r="H665" s="16">
        <f t="shared" si="78"/>
        <v>0</v>
      </c>
      <c r="I665" s="16">
        <f t="shared" si="78"/>
        <v>0</v>
      </c>
      <c r="J665" s="16">
        <f t="shared" si="78"/>
        <v>0</v>
      </c>
      <c r="K665" s="16">
        <f t="shared" si="78"/>
        <v>0</v>
      </c>
      <c r="M665" s="22">
        <v>4528000</v>
      </c>
      <c r="N665" s="23">
        <v>4532000</v>
      </c>
      <c r="O665" s="25">
        <v>3182400</v>
      </c>
    </row>
    <row r="666" spans="2:15" ht="15" customHeight="1">
      <c r="B666" s="16">
        <f t="shared" si="73"/>
        <v>0</v>
      </c>
      <c r="C666" s="16">
        <f t="shared" si="78"/>
        <v>0</v>
      </c>
      <c r="D666" s="16">
        <f t="shared" si="78"/>
        <v>0</v>
      </c>
      <c r="E666" s="16">
        <f t="shared" si="78"/>
        <v>0</v>
      </c>
      <c r="F666" s="16">
        <f t="shared" si="78"/>
        <v>0</v>
      </c>
      <c r="G666" s="16">
        <f t="shared" si="78"/>
        <v>0</v>
      </c>
      <c r="H666" s="16">
        <f t="shared" si="78"/>
        <v>0</v>
      </c>
      <c r="I666" s="16">
        <f t="shared" si="78"/>
        <v>0</v>
      </c>
      <c r="J666" s="16">
        <f t="shared" si="78"/>
        <v>0</v>
      </c>
      <c r="K666" s="16">
        <f t="shared" si="78"/>
        <v>0</v>
      </c>
      <c r="M666" s="22">
        <v>4532000</v>
      </c>
      <c r="N666" s="23">
        <v>4536000</v>
      </c>
      <c r="O666" s="25">
        <v>3185600</v>
      </c>
    </row>
    <row r="667" spans="2:15" ht="15" customHeight="1">
      <c r="B667" s="16">
        <f t="shared" si="73"/>
        <v>0</v>
      </c>
      <c r="C667" s="16">
        <f t="shared" si="78"/>
        <v>0</v>
      </c>
      <c r="D667" s="16">
        <f t="shared" si="78"/>
        <v>0</v>
      </c>
      <c r="E667" s="16">
        <f t="shared" si="78"/>
        <v>0</v>
      </c>
      <c r="F667" s="16">
        <f t="shared" si="78"/>
        <v>0</v>
      </c>
      <c r="G667" s="16">
        <f t="shared" si="78"/>
        <v>0</v>
      </c>
      <c r="H667" s="16">
        <f t="shared" si="78"/>
        <v>0</v>
      </c>
      <c r="I667" s="16">
        <f t="shared" si="78"/>
        <v>0</v>
      </c>
      <c r="J667" s="16">
        <f t="shared" si="78"/>
        <v>0</v>
      </c>
      <c r="K667" s="16">
        <f t="shared" si="78"/>
        <v>0</v>
      </c>
      <c r="M667" s="22">
        <v>4536000</v>
      </c>
      <c r="N667" s="23">
        <v>4540000</v>
      </c>
      <c r="O667" s="25">
        <v>3188800</v>
      </c>
    </row>
    <row r="668" spans="2:15" ht="15" customHeight="1">
      <c r="B668" s="16">
        <f t="shared" si="73"/>
        <v>0</v>
      </c>
      <c r="C668" s="16">
        <f t="shared" si="78"/>
        <v>0</v>
      </c>
      <c r="D668" s="16">
        <f t="shared" si="78"/>
        <v>0</v>
      </c>
      <c r="E668" s="16">
        <f t="shared" si="78"/>
        <v>0</v>
      </c>
      <c r="F668" s="16">
        <f t="shared" si="78"/>
        <v>0</v>
      </c>
      <c r="G668" s="16">
        <f t="shared" si="78"/>
        <v>0</v>
      </c>
      <c r="H668" s="16">
        <f t="shared" si="78"/>
        <v>0</v>
      </c>
      <c r="I668" s="16">
        <f t="shared" si="78"/>
        <v>0</v>
      </c>
      <c r="J668" s="16">
        <f t="shared" si="78"/>
        <v>0</v>
      </c>
      <c r="K668" s="16">
        <f t="shared" si="78"/>
        <v>0</v>
      </c>
      <c r="M668" s="22">
        <v>4540000</v>
      </c>
      <c r="N668" s="23">
        <v>4544000</v>
      </c>
      <c r="O668" s="25">
        <v>3192000</v>
      </c>
    </row>
    <row r="669" spans="2:15" ht="15" customHeight="1">
      <c r="B669" s="16">
        <f t="shared" si="73"/>
        <v>0</v>
      </c>
      <c r="C669" s="16">
        <f t="shared" si="78"/>
        <v>0</v>
      </c>
      <c r="D669" s="16">
        <f t="shared" si="78"/>
        <v>0</v>
      </c>
      <c r="E669" s="16">
        <f t="shared" si="78"/>
        <v>0</v>
      </c>
      <c r="F669" s="16">
        <f t="shared" si="78"/>
        <v>0</v>
      </c>
      <c r="G669" s="16">
        <f t="shared" si="78"/>
        <v>0</v>
      </c>
      <c r="H669" s="16">
        <f t="shared" si="78"/>
        <v>0</v>
      </c>
      <c r="I669" s="16">
        <f t="shared" si="78"/>
        <v>0</v>
      </c>
      <c r="J669" s="16">
        <f t="shared" si="78"/>
        <v>0</v>
      </c>
      <c r="K669" s="16">
        <f t="shared" si="78"/>
        <v>0</v>
      </c>
      <c r="M669" s="22">
        <v>4544000</v>
      </c>
      <c r="N669" s="23">
        <v>4548000</v>
      </c>
      <c r="O669" s="25">
        <v>3195200</v>
      </c>
    </row>
    <row r="670" spans="2:15" ht="15" customHeight="1">
      <c r="B670" s="16">
        <f t="shared" si="73"/>
        <v>0</v>
      </c>
      <c r="C670" s="16">
        <f t="shared" si="78"/>
        <v>0</v>
      </c>
      <c r="D670" s="16">
        <f t="shared" si="78"/>
        <v>0</v>
      </c>
      <c r="E670" s="16">
        <f t="shared" si="78"/>
        <v>0</v>
      </c>
      <c r="F670" s="16">
        <f t="shared" si="78"/>
        <v>0</v>
      </c>
      <c r="G670" s="16">
        <f t="shared" si="78"/>
        <v>0</v>
      </c>
      <c r="H670" s="16">
        <f t="shared" si="78"/>
        <v>0</v>
      </c>
      <c r="I670" s="16">
        <f t="shared" si="78"/>
        <v>0</v>
      </c>
      <c r="J670" s="16">
        <f t="shared" si="78"/>
        <v>0</v>
      </c>
      <c r="K670" s="16">
        <f t="shared" si="78"/>
        <v>0</v>
      </c>
      <c r="M670" s="22">
        <v>4548000</v>
      </c>
      <c r="N670" s="23">
        <v>4552000</v>
      </c>
      <c r="O670" s="25">
        <v>3198400</v>
      </c>
    </row>
    <row r="671" spans="2:15" ht="15" customHeight="1">
      <c r="B671" s="16">
        <f t="shared" si="73"/>
        <v>0</v>
      </c>
      <c r="C671" s="16">
        <f>IF(AND($M671&lt;=C$4,C$4&lt;$N671),$O671,0)</f>
        <v>0</v>
      </c>
      <c r="D671" s="16">
        <f>IF(AND($M671&lt;=D$4,D$4&lt;$N671),$O671,0)</f>
        <v>0</v>
      </c>
      <c r="E671" s="16">
        <f t="shared" ref="C671:K686" si="79">IF(AND($M671&lt;=E$4,E$4&lt;$N671),$O671,0)</f>
        <v>0</v>
      </c>
      <c r="F671" s="16">
        <f t="shared" si="79"/>
        <v>0</v>
      </c>
      <c r="G671" s="16">
        <f t="shared" si="79"/>
        <v>0</v>
      </c>
      <c r="H671" s="16">
        <f t="shared" si="79"/>
        <v>0</v>
      </c>
      <c r="I671" s="16">
        <f t="shared" si="79"/>
        <v>0</v>
      </c>
      <c r="J671" s="16">
        <f t="shared" si="79"/>
        <v>0</v>
      </c>
      <c r="K671" s="16">
        <f t="shared" si="79"/>
        <v>0</v>
      </c>
      <c r="M671" s="22">
        <v>4552000</v>
      </c>
      <c r="N671" s="23">
        <v>4556000</v>
      </c>
      <c r="O671" s="25">
        <v>3201600</v>
      </c>
    </row>
    <row r="672" spans="2:15" ht="15" customHeight="1">
      <c r="B672" s="16">
        <f t="shared" si="73"/>
        <v>0</v>
      </c>
      <c r="C672" s="16">
        <f t="shared" si="79"/>
        <v>0</v>
      </c>
      <c r="D672" s="16">
        <f t="shared" si="79"/>
        <v>0</v>
      </c>
      <c r="E672" s="16">
        <f t="shared" si="79"/>
        <v>0</v>
      </c>
      <c r="F672" s="16">
        <f t="shared" si="79"/>
        <v>0</v>
      </c>
      <c r="G672" s="16">
        <f t="shared" si="79"/>
        <v>0</v>
      </c>
      <c r="H672" s="16">
        <f t="shared" si="79"/>
        <v>0</v>
      </c>
      <c r="I672" s="16">
        <f t="shared" si="79"/>
        <v>0</v>
      </c>
      <c r="J672" s="16">
        <f t="shared" si="79"/>
        <v>0</v>
      </c>
      <c r="K672" s="16">
        <f t="shared" si="79"/>
        <v>0</v>
      </c>
      <c r="M672" s="22">
        <v>4556000</v>
      </c>
      <c r="N672" s="23">
        <v>4560000</v>
      </c>
      <c r="O672" s="25">
        <v>3204800</v>
      </c>
    </row>
    <row r="673" spans="2:15" ht="15" customHeight="1">
      <c r="B673" s="16">
        <f t="shared" si="73"/>
        <v>0</v>
      </c>
      <c r="C673" s="16">
        <f t="shared" si="79"/>
        <v>0</v>
      </c>
      <c r="D673" s="16">
        <f t="shared" si="79"/>
        <v>0</v>
      </c>
      <c r="E673" s="16">
        <f t="shared" si="79"/>
        <v>0</v>
      </c>
      <c r="F673" s="16">
        <f t="shared" si="79"/>
        <v>0</v>
      </c>
      <c r="G673" s="16">
        <f t="shared" si="79"/>
        <v>0</v>
      </c>
      <c r="H673" s="16">
        <f t="shared" si="79"/>
        <v>0</v>
      </c>
      <c r="I673" s="16">
        <f t="shared" si="79"/>
        <v>0</v>
      </c>
      <c r="J673" s="16">
        <f t="shared" si="79"/>
        <v>0</v>
      </c>
      <c r="K673" s="16">
        <f t="shared" si="79"/>
        <v>0</v>
      </c>
      <c r="M673" s="22">
        <v>4560000</v>
      </c>
      <c r="N673" s="23">
        <v>4564000</v>
      </c>
      <c r="O673" s="25">
        <v>3208000</v>
      </c>
    </row>
    <row r="674" spans="2:15" ht="15" customHeight="1">
      <c r="B674" s="16">
        <f t="shared" si="73"/>
        <v>0</v>
      </c>
      <c r="C674" s="16">
        <f t="shared" si="79"/>
        <v>0</v>
      </c>
      <c r="D674" s="16">
        <f t="shared" si="79"/>
        <v>0</v>
      </c>
      <c r="E674" s="16">
        <f t="shared" si="79"/>
        <v>0</v>
      </c>
      <c r="F674" s="16">
        <f t="shared" si="79"/>
        <v>0</v>
      </c>
      <c r="G674" s="16">
        <f t="shared" si="79"/>
        <v>0</v>
      </c>
      <c r="H674" s="16">
        <f t="shared" si="79"/>
        <v>0</v>
      </c>
      <c r="I674" s="16">
        <f t="shared" si="79"/>
        <v>0</v>
      </c>
      <c r="J674" s="16">
        <f t="shared" si="79"/>
        <v>0</v>
      </c>
      <c r="K674" s="16">
        <f t="shared" si="79"/>
        <v>0</v>
      </c>
      <c r="M674" s="22">
        <v>4564000</v>
      </c>
      <c r="N674" s="23">
        <v>4568000</v>
      </c>
      <c r="O674" s="25">
        <v>3211200</v>
      </c>
    </row>
    <row r="675" spans="2:15" ht="15" customHeight="1">
      <c r="B675" s="16">
        <f t="shared" si="73"/>
        <v>0</v>
      </c>
      <c r="C675" s="16">
        <f>IF(AND($M675&lt;=C$4,C$4&lt;$N675),$O675,0)</f>
        <v>0</v>
      </c>
      <c r="D675" s="16">
        <f>IF(AND($M675&lt;=D$4,D$4&lt;$N675),$O675,0)</f>
        <v>0</v>
      </c>
      <c r="E675" s="16">
        <f t="shared" si="79"/>
        <v>0</v>
      </c>
      <c r="F675" s="16">
        <f t="shared" si="79"/>
        <v>0</v>
      </c>
      <c r="G675" s="16">
        <f t="shared" si="79"/>
        <v>0</v>
      </c>
      <c r="H675" s="16">
        <f t="shared" si="79"/>
        <v>0</v>
      </c>
      <c r="I675" s="16">
        <f t="shared" si="79"/>
        <v>0</v>
      </c>
      <c r="J675" s="16">
        <f t="shared" si="79"/>
        <v>0</v>
      </c>
      <c r="K675" s="16">
        <f t="shared" si="79"/>
        <v>0</v>
      </c>
      <c r="M675" s="22">
        <v>4568000</v>
      </c>
      <c r="N675" s="23">
        <v>4572000</v>
      </c>
      <c r="O675" s="25">
        <v>3214400</v>
      </c>
    </row>
    <row r="676" spans="2:15" ht="15" customHeight="1">
      <c r="B676" s="16">
        <f t="shared" si="73"/>
        <v>0</v>
      </c>
      <c r="C676" s="16">
        <f t="shared" si="79"/>
        <v>0</v>
      </c>
      <c r="D676" s="16">
        <f t="shared" si="79"/>
        <v>0</v>
      </c>
      <c r="E676" s="16">
        <f t="shared" si="79"/>
        <v>0</v>
      </c>
      <c r="F676" s="16">
        <f t="shared" si="79"/>
        <v>0</v>
      </c>
      <c r="G676" s="16">
        <f t="shared" si="79"/>
        <v>0</v>
      </c>
      <c r="H676" s="16">
        <f t="shared" si="79"/>
        <v>0</v>
      </c>
      <c r="I676" s="16">
        <f t="shared" si="79"/>
        <v>0</v>
      </c>
      <c r="J676" s="16">
        <f t="shared" si="79"/>
        <v>0</v>
      </c>
      <c r="K676" s="16">
        <f t="shared" si="79"/>
        <v>0</v>
      </c>
      <c r="M676" s="22">
        <v>4572000</v>
      </c>
      <c r="N676" s="23">
        <v>4576000</v>
      </c>
      <c r="O676" s="25">
        <v>3217600</v>
      </c>
    </row>
    <row r="677" spans="2:15" ht="15" customHeight="1">
      <c r="B677" s="16">
        <f t="shared" ref="B677:B740" si="80">IF(AND($M677&lt;=B$4,B$4&lt;$N677),$O677,0)</f>
        <v>0</v>
      </c>
      <c r="C677" s="16">
        <f t="shared" si="79"/>
        <v>0</v>
      </c>
      <c r="D677" s="16">
        <f t="shared" si="79"/>
        <v>0</v>
      </c>
      <c r="E677" s="16">
        <f t="shared" si="79"/>
        <v>0</v>
      </c>
      <c r="F677" s="16">
        <f t="shared" si="79"/>
        <v>0</v>
      </c>
      <c r="G677" s="16">
        <f t="shared" si="79"/>
        <v>0</v>
      </c>
      <c r="H677" s="16">
        <f t="shared" si="79"/>
        <v>0</v>
      </c>
      <c r="I677" s="16">
        <f t="shared" si="79"/>
        <v>0</v>
      </c>
      <c r="J677" s="16">
        <f t="shared" si="79"/>
        <v>0</v>
      </c>
      <c r="K677" s="16">
        <f t="shared" si="79"/>
        <v>0</v>
      </c>
      <c r="M677" s="22">
        <v>4576000</v>
      </c>
      <c r="N677" s="23">
        <v>4580000</v>
      </c>
      <c r="O677" s="25">
        <v>3220800</v>
      </c>
    </row>
    <row r="678" spans="2:15" ht="15" customHeight="1">
      <c r="B678" s="16">
        <f t="shared" si="80"/>
        <v>0</v>
      </c>
      <c r="C678" s="16">
        <f t="shared" si="79"/>
        <v>0</v>
      </c>
      <c r="D678" s="16">
        <f t="shared" si="79"/>
        <v>0</v>
      </c>
      <c r="E678" s="16">
        <f t="shared" si="79"/>
        <v>0</v>
      </c>
      <c r="F678" s="16">
        <f t="shared" si="79"/>
        <v>0</v>
      </c>
      <c r="G678" s="16">
        <f t="shared" si="79"/>
        <v>0</v>
      </c>
      <c r="H678" s="16">
        <f t="shared" si="79"/>
        <v>0</v>
      </c>
      <c r="I678" s="16">
        <f t="shared" si="79"/>
        <v>0</v>
      </c>
      <c r="J678" s="16">
        <f t="shared" si="79"/>
        <v>0</v>
      </c>
      <c r="K678" s="16">
        <f t="shared" si="79"/>
        <v>0</v>
      </c>
      <c r="M678" s="22">
        <v>4580000</v>
      </c>
      <c r="N678" s="23">
        <v>4584000</v>
      </c>
      <c r="O678" s="25">
        <v>3224000</v>
      </c>
    </row>
    <row r="679" spans="2:15" ht="15" customHeight="1">
      <c r="B679" s="16">
        <f t="shared" si="80"/>
        <v>0</v>
      </c>
      <c r="C679" s="16">
        <f t="shared" si="79"/>
        <v>0</v>
      </c>
      <c r="D679" s="16">
        <f t="shared" si="79"/>
        <v>0</v>
      </c>
      <c r="E679" s="16">
        <f t="shared" si="79"/>
        <v>0</v>
      </c>
      <c r="F679" s="16">
        <f t="shared" si="79"/>
        <v>0</v>
      </c>
      <c r="G679" s="16">
        <f t="shared" si="79"/>
        <v>0</v>
      </c>
      <c r="H679" s="16">
        <f t="shared" si="79"/>
        <v>0</v>
      </c>
      <c r="I679" s="16">
        <f t="shared" si="79"/>
        <v>0</v>
      </c>
      <c r="J679" s="16">
        <f t="shared" si="79"/>
        <v>0</v>
      </c>
      <c r="K679" s="16">
        <f t="shared" si="79"/>
        <v>0</v>
      </c>
      <c r="M679" s="22">
        <v>4584000</v>
      </c>
      <c r="N679" s="23">
        <v>4588000</v>
      </c>
      <c r="O679" s="25">
        <v>3227200</v>
      </c>
    </row>
    <row r="680" spans="2:15" ht="15" customHeight="1">
      <c r="B680" s="16">
        <f t="shared" si="80"/>
        <v>0</v>
      </c>
      <c r="C680" s="16">
        <f t="shared" si="79"/>
        <v>0</v>
      </c>
      <c r="D680" s="16">
        <f t="shared" si="79"/>
        <v>0</v>
      </c>
      <c r="E680" s="16">
        <f t="shared" si="79"/>
        <v>0</v>
      </c>
      <c r="F680" s="16">
        <f t="shared" si="79"/>
        <v>0</v>
      </c>
      <c r="G680" s="16">
        <f t="shared" si="79"/>
        <v>0</v>
      </c>
      <c r="H680" s="16">
        <f t="shared" si="79"/>
        <v>0</v>
      </c>
      <c r="I680" s="16">
        <f t="shared" si="79"/>
        <v>0</v>
      </c>
      <c r="J680" s="16">
        <f t="shared" si="79"/>
        <v>0</v>
      </c>
      <c r="K680" s="16">
        <f t="shared" si="79"/>
        <v>0</v>
      </c>
      <c r="M680" s="22">
        <v>4588000</v>
      </c>
      <c r="N680" s="23">
        <v>4592000</v>
      </c>
      <c r="O680" s="25">
        <v>3230400</v>
      </c>
    </row>
    <row r="681" spans="2:15" ht="15" customHeight="1">
      <c r="B681" s="16">
        <f t="shared" si="80"/>
        <v>0</v>
      </c>
      <c r="C681" s="16">
        <f t="shared" si="79"/>
        <v>0</v>
      </c>
      <c r="D681" s="16">
        <f t="shared" si="79"/>
        <v>0</v>
      </c>
      <c r="E681" s="16">
        <f t="shared" si="79"/>
        <v>0</v>
      </c>
      <c r="F681" s="16">
        <f t="shared" si="79"/>
        <v>0</v>
      </c>
      <c r="G681" s="16">
        <f t="shared" si="79"/>
        <v>0</v>
      </c>
      <c r="H681" s="16">
        <f t="shared" si="79"/>
        <v>0</v>
      </c>
      <c r="I681" s="16">
        <f t="shared" si="79"/>
        <v>0</v>
      </c>
      <c r="J681" s="16">
        <f t="shared" si="79"/>
        <v>0</v>
      </c>
      <c r="K681" s="16">
        <f t="shared" si="79"/>
        <v>0</v>
      </c>
      <c r="M681" s="22">
        <v>4592000</v>
      </c>
      <c r="N681" s="23">
        <v>4596000</v>
      </c>
      <c r="O681" s="25">
        <v>3233600</v>
      </c>
    </row>
    <row r="682" spans="2:15" ht="15" customHeight="1">
      <c r="B682" s="16">
        <f t="shared" si="80"/>
        <v>0</v>
      </c>
      <c r="C682" s="16">
        <f t="shared" si="79"/>
        <v>0</v>
      </c>
      <c r="D682" s="16">
        <f t="shared" si="79"/>
        <v>0</v>
      </c>
      <c r="E682" s="16">
        <f t="shared" si="79"/>
        <v>0</v>
      </c>
      <c r="F682" s="16">
        <f t="shared" si="79"/>
        <v>0</v>
      </c>
      <c r="G682" s="16">
        <f t="shared" si="79"/>
        <v>0</v>
      </c>
      <c r="H682" s="16">
        <f t="shared" si="79"/>
        <v>0</v>
      </c>
      <c r="I682" s="16">
        <f t="shared" si="79"/>
        <v>0</v>
      </c>
      <c r="J682" s="16">
        <f t="shared" si="79"/>
        <v>0</v>
      </c>
      <c r="K682" s="16">
        <f t="shared" si="79"/>
        <v>0</v>
      </c>
      <c r="M682" s="22">
        <v>4596000</v>
      </c>
      <c r="N682" s="23">
        <v>4600000</v>
      </c>
      <c r="O682" s="25">
        <v>3236800</v>
      </c>
    </row>
    <row r="683" spans="2:15" ht="15" customHeight="1">
      <c r="B683" s="16">
        <f t="shared" si="80"/>
        <v>0</v>
      </c>
      <c r="C683" s="16">
        <f t="shared" si="79"/>
        <v>0</v>
      </c>
      <c r="D683" s="16">
        <f t="shared" si="79"/>
        <v>0</v>
      </c>
      <c r="E683" s="16">
        <f t="shared" si="79"/>
        <v>0</v>
      </c>
      <c r="F683" s="16">
        <f t="shared" si="79"/>
        <v>0</v>
      </c>
      <c r="G683" s="16">
        <f t="shared" si="79"/>
        <v>0</v>
      </c>
      <c r="H683" s="16">
        <f t="shared" si="79"/>
        <v>0</v>
      </c>
      <c r="I683" s="16">
        <f t="shared" si="79"/>
        <v>0</v>
      </c>
      <c r="J683" s="16">
        <f t="shared" si="79"/>
        <v>0</v>
      </c>
      <c r="K683" s="16">
        <f t="shared" si="79"/>
        <v>0</v>
      </c>
      <c r="M683" s="22">
        <v>4600000</v>
      </c>
      <c r="N683" s="23">
        <v>4604000</v>
      </c>
      <c r="O683" s="25">
        <v>3240000</v>
      </c>
    </row>
    <row r="684" spans="2:15" ht="15" customHeight="1">
      <c r="B684" s="16">
        <f t="shared" si="80"/>
        <v>0</v>
      </c>
      <c r="C684" s="16">
        <f t="shared" si="79"/>
        <v>0</v>
      </c>
      <c r="D684" s="16">
        <f t="shared" si="79"/>
        <v>0</v>
      </c>
      <c r="E684" s="16">
        <f t="shared" si="79"/>
        <v>0</v>
      </c>
      <c r="F684" s="16">
        <f t="shared" si="79"/>
        <v>0</v>
      </c>
      <c r="G684" s="16">
        <f t="shared" si="79"/>
        <v>0</v>
      </c>
      <c r="H684" s="16">
        <f t="shared" si="79"/>
        <v>0</v>
      </c>
      <c r="I684" s="16">
        <f t="shared" si="79"/>
        <v>0</v>
      </c>
      <c r="J684" s="16">
        <f t="shared" si="79"/>
        <v>0</v>
      </c>
      <c r="K684" s="16">
        <f t="shared" si="79"/>
        <v>0</v>
      </c>
      <c r="M684" s="22">
        <v>4604000</v>
      </c>
      <c r="N684" s="23">
        <v>4608000</v>
      </c>
      <c r="O684" s="25">
        <v>3243200</v>
      </c>
    </row>
    <row r="685" spans="2:15" ht="15" customHeight="1">
      <c r="B685" s="16">
        <f t="shared" si="80"/>
        <v>0</v>
      </c>
      <c r="C685" s="16">
        <f t="shared" si="79"/>
        <v>0</v>
      </c>
      <c r="D685" s="16">
        <f t="shared" si="79"/>
        <v>0</v>
      </c>
      <c r="E685" s="16">
        <f t="shared" si="79"/>
        <v>0</v>
      </c>
      <c r="F685" s="16">
        <f t="shared" si="79"/>
        <v>0</v>
      </c>
      <c r="G685" s="16">
        <f t="shared" si="79"/>
        <v>0</v>
      </c>
      <c r="H685" s="16">
        <f t="shared" si="79"/>
        <v>0</v>
      </c>
      <c r="I685" s="16">
        <f t="shared" si="79"/>
        <v>0</v>
      </c>
      <c r="J685" s="16">
        <f t="shared" si="79"/>
        <v>0</v>
      </c>
      <c r="K685" s="16">
        <f t="shared" si="79"/>
        <v>0</v>
      </c>
      <c r="M685" s="22">
        <v>4608000</v>
      </c>
      <c r="N685" s="23">
        <v>4612000</v>
      </c>
      <c r="O685" s="25">
        <v>3246400</v>
      </c>
    </row>
    <row r="686" spans="2:15" ht="15" customHeight="1">
      <c r="B686" s="16">
        <f t="shared" si="80"/>
        <v>0</v>
      </c>
      <c r="C686" s="16">
        <f t="shared" si="79"/>
        <v>0</v>
      </c>
      <c r="D686" s="16">
        <f t="shared" si="79"/>
        <v>0</v>
      </c>
      <c r="E686" s="16">
        <f t="shared" si="79"/>
        <v>0</v>
      </c>
      <c r="F686" s="16">
        <f t="shared" si="79"/>
        <v>0</v>
      </c>
      <c r="G686" s="16">
        <f t="shared" si="79"/>
        <v>0</v>
      </c>
      <c r="H686" s="16">
        <f t="shared" si="79"/>
        <v>0</v>
      </c>
      <c r="I686" s="16">
        <f t="shared" si="79"/>
        <v>0</v>
      </c>
      <c r="J686" s="16">
        <f t="shared" si="79"/>
        <v>0</v>
      </c>
      <c r="K686" s="16">
        <f t="shared" si="79"/>
        <v>0</v>
      </c>
      <c r="M686" s="22">
        <v>4612000</v>
      </c>
      <c r="N686" s="23">
        <v>4616000</v>
      </c>
      <c r="O686" s="25">
        <v>3249600</v>
      </c>
    </row>
    <row r="687" spans="2:15" ht="15" customHeight="1">
      <c r="B687" s="16">
        <f t="shared" si="80"/>
        <v>0</v>
      </c>
      <c r="C687" s="16">
        <f t="shared" ref="C687:K696" si="81">IF(AND($M687&lt;=C$4,C$4&lt;$N687),$O687,0)</f>
        <v>0</v>
      </c>
      <c r="D687" s="16">
        <f t="shared" si="81"/>
        <v>0</v>
      </c>
      <c r="E687" s="16">
        <f t="shared" si="81"/>
        <v>0</v>
      </c>
      <c r="F687" s="16">
        <f t="shared" si="81"/>
        <v>0</v>
      </c>
      <c r="G687" s="16">
        <f t="shared" si="81"/>
        <v>0</v>
      </c>
      <c r="H687" s="16">
        <f t="shared" si="81"/>
        <v>0</v>
      </c>
      <c r="I687" s="16">
        <f t="shared" si="81"/>
        <v>0</v>
      </c>
      <c r="J687" s="16">
        <f t="shared" si="81"/>
        <v>0</v>
      </c>
      <c r="K687" s="16">
        <f t="shared" si="81"/>
        <v>0</v>
      </c>
      <c r="M687" s="22">
        <v>4616000</v>
      </c>
      <c r="N687" s="23">
        <v>4620000</v>
      </c>
      <c r="O687" s="25">
        <v>3252800</v>
      </c>
    </row>
    <row r="688" spans="2:15" ht="15" customHeight="1">
      <c r="B688" s="16">
        <f t="shared" si="80"/>
        <v>0</v>
      </c>
      <c r="C688" s="16">
        <f t="shared" si="81"/>
        <v>0</v>
      </c>
      <c r="D688" s="16">
        <f t="shared" si="81"/>
        <v>0</v>
      </c>
      <c r="E688" s="16">
        <f t="shared" si="81"/>
        <v>0</v>
      </c>
      <c r="F688" s="16">
        <f t="shared" si="81"/>
        <v>0</v>
      </c>
      <c r="G688" s="16">
        <f t="shared" si="81"/>
        <v>0</v>
      </c>
      <c r="H688" s="16">
        <f t="shared" si="81"/>
        <v>0</v>
      </c>
      <c r="I688" s="16">
        <f t="shared" si="81"/>
        <v>0</v>
      </c>
      <c r="J688" s="16">
        <f t="shared" si="81"/>
        <v>0</v>
      </c>
      <c r="K688" s="16">
        <f t="shared" si="81"/>
        <v>0</v>
      </c>
      <c r="M688" s="22">
        <v>4620000</v>
      </c>
      <c r="N688" s="23">
        <v>4624000</v>
      </c>
      <c r="O688" s="25">
        <v>3256000</v>
      </c>
    </row>
    <row r="689" spans="2:15" ht="15" customHeight="1">
      <c r="B689" s="16">
        <f t="shared" si="80"/>
        <v>0</v>
      </c>
      <c r="C689" s="16">
        <f t="shared" si="81"/>
        <v>0</v>
      </c>
      <c r="D689" s="16">
        <f t="shared" si="81"/>
        <v>0</v>
      </c>
      <c r="E689" s="16">
        <f t="shared" si="81"/>
        <v>0</v>
      </c>
      <c r="F689" s="16">
        <f t="shared" si="81"/>
        <v>0</v>
      </c>
      <c r="G689" s="16">
        <f t="shared" si="81"/>
        <v>0</v>
      </c>
      <c r="H689" s="16">
        <f t="shared" si="81"/>
        <v>0</v>
      </c>
      <c r="I689" s="16">
        <f t="shared" si="81"/>
        <v>0</v>
      </c>
      <c r="J689" s="16">
        <f t="shared" si="81"/>
        <v>0</v>
      </c>
      <c r="K689" s="16">
        <f t="shared" si="81"/>
        <v>0</v>
      </c>
      <c r="M689" s="22">
        <v>4624000</v>
      </c>
      <c r="N689" s="23">
        <v>4628000</v>
      </c>
      <c r="O689" s="25">
        <v>3259200</v>
      </c>
    </row>
    <row r="690" spans="2:15" ht="15" customHeight="1">
      <c r="B690" s="16">
        <f t="shared" si="80"/>
        <v>0</v>
      </c>
      <c r="C690" s="16">
        <f t="shared" si="81"/>
        <v>0</v>
      </c>
      <c r="D690" s="16">
        <f t="shared" si="81"/>
        <v>0</v>
      </c>
      <c r="E690" s="16">
        <f t="shared" si="81"/>
        <v>0</v>
      </c>
      <c r="F690" s="16">
        <f t="shared" si="81"/>
        <v>0</v>
      </c>
      <c r="G690" s="16">
        <f t="shared" si="81"/>
        <v>0</v>
      </c>
      <c r="H690" s="16">
        <f t="shared" si="81"/>
        <v>0</v>
      </c>
      <c r="I690" s="16">
        <f t="shared" si="81"/>
        <v>0</v>
      </c>
      <c r="J690" s="16">
        <f t="shared" si="81"/>
        <v>0</v>
      </c>
      <c r="K690" s="16">
        <f t="shared" si="81"/>
        <v>0</v>
      </c>
      <c r="M690" s="22">
        <v>4628000</v>
      </c>
      <c r="N690" s="23">
        <v>4632000</v>
      </c>
      <c r="O690" s="25">
        <v>3262400</v>
      </c>
    </row>
    <row r="691" spans="2:15" ht="15" customHeight="1">
      <c r="B691" s="16">
        <f t="shared" si="80"/>
        <v>0</v>
      </c>
      <c r="C691" s="16">
        <f t="shared" si="81"/>
        <v>0</v>
      </c>
      <c r="D691" s="16">
        <f t="shared" si="81"/>
        <v>0</v>
      </c>
      <c r="E691" s="16">
        <f t="shared" si="81"/>
        <v>0</v>
      </c>
      <c r="F691" s="16">
        <f t="shared" si="81"/>
        <v>0</v>
      </c>
      <c r="G691" s="16">
        <f t="shared" si="81"/>
        <v>0</v>
      </c>
      <c r="H691" s="16">
        <f t="shared" si="81"/>
        <v>0</v>
      </c>
      <c r="I691" s="16">
        <f t="shared" si="81"/>
        <v>0</v>
      </c>
      <c r="J691" s="16">
        <f t="shared" si="81"/>
        <v>0</v>
      </c>
      <c r="K691" s="16">
        <f t="shared" si="81"/>
        <v>0</v>
      </c>
      <c r="M691" s="22">
        <v>4632000</v>
      </c>
      <c r="N691" s="23">
        <v>4636000</v>
      </c>
      <c r="O691" s="25">
        <v>3265600</v>
      </c>
    </row>
    <row r="692" spans="2:15" ht="15" customHeight="1">
      <c r="B692" s="16">
        <f t="shared" si="80"/>
        <v>0</v>
      </c>
      <c r="C692" s="16">
        <f t="shared" si="81"/>
        <v>0</v>
      </c>
      <c r="D692" s="16">
        <f t="shared" si="81"/>
        <v>0</v>
      </c>
      <c r="E692" s="16">
        <f t="shared" si="81"/>
        <v>0</v>
      </c>
      <c r="F692" s="16">
        <f t="shared" si="81"/>
        <v>0</v>
      </c>
      <c r="G692" s="16">
        <f t="shared" si="81"/>
        <v>0</v>
      </c>
      <c r="H692" s="16">
        <f t="shared" si="81"/>
        <v>0</v>
      </c>
      <c r="I692" s="16">
        <f t="shared" si="81"/>
        <v>0</v>
      </c>
      <c r="J692" s="16">
        <f t="shared" si="81"/>
        <v>0</v>
      </c>
      <c r="K692" s="16">
        <f t="shared" si="81"/>
        <v>0</v>
      </c>
      <c r="M692" s="22">
        <v>4636000</v>
      </c>
      <c r="N692" s="23">
        <v>4640000</v>
      </c>
      <c r="O692" s="25">
        <v>3268800</v>
      </c>
    </row>
    <row r="693" spans="2:15" ht="15" customHeight="1">
      <c r="B693" s="16">
        <f t="shared" si="80"/>
        <v>0</v>
      </c>
      <c r="C693" s="16">
        <f t="shared" si="81"/>
        <v>0</v>
      </c>
      <c r="D693" s="16">
        <f t="shared" si="81"/>
        <v>0</v>
      </c>
      <c r="E693" s="16">
        <f t="shared" si="81"/>
        <v>0</v>
      </c>
      <c r="F693" s="16">
        <f t="shared" si="81"/>
        <v>0</v>
      </c>
      <c r="G693" s="16">
        <f t="shared" si="81"/>
        <v>0</v>
      </c>
      <c r="H693" s="16">
        <f t="shared" si="81"/>
        <v>0</v>
      </c>
      <c r="I693" s="16">
        <f t="shared" si="81"/>
        <v>0</v>
      </c>
      <c r="J693" s="16">
        <f t="shared" si="81"/>
        <v>0</v>
      </c>
      <c r="K693" s="16">
        <f t="shared" si="81"/>
        <v>0</v>
      </c>
      <c r="M693" s="22">
        <v>4640000</v>
      </c>
      <c r="N693" s="23">
        <v>4644000</v>
      </c>
      <c r="O693" s="25">
        <v>3272000</v>
      </c>
    </row>
    <row r="694" spans="2:15" ht="15" customHeight="1">
      <c r="B694" s="16">
        <f t="shared" si="80"/>
        <v>0</v>
      </c>
      <c r="C694" s="16">
        <f t="shared" si="81"/>
        <v>0</v>
      </c>
      <c r="D694" s="16">
        <f t="shared" si="81"/>
        <v>0</v>
      </c>
      <c r="E694" s="16">
        <f t="shared" si="81"/>
        <v>0</v>
      </c>
      <c r="F694" s="16">
        <f t="shared" si="81"/>
        <v>0</v>
      </c>
      <c r="G694" s="16">
        <f t="shared" si="81"/>
        <v>0</v>
      </c>
      <c r="H694" s="16">
        <f t="shared" si="81"/>
        <v>0</v>
      </c>
      <c r="I694" s="16">
        <f t="shared" si="81"/>
        <v>0</v>
      </c>
      <c r="J694" s="16">
        <f t="shared" si="81"/>
        <v>0</v>
      </c>
      <c r="K694" s="16">
        <f t="shared" si="81"/>
        <v>0</v>
      </c>
      <c r="M694" s="22">
        <v>4644000</v>
      </c>
      <c r="N694" s="23">
        <v>4648000</v>
      </c>
      <c r="O694" s="25">
        <v>3275200</v>
      </c>
    </row>
    <row r="695" spans="2:15" ht="15" customHeight="1">
      <c r="B695" s="16">
        <f t="shared" si="80"/>
        <v>0</v>
      </c>
      <c r="C695" s="16">
        <f t="shared" si="81"/>
        <v>0</v>
      </c>
      <c r="D695" s="16">
        <f t="shared" si="81"/>
        <v>0</v>
      </c>
      <c r="E695" s="16">
        <f t="shared" si="81"/>
        <v>0</v>
      </c>
      <c r="F695" s="16">
        <f t="shared" si="81"/>
        <v>0</v>
      </c>
      <c r="G695" s="16">
        <f t="shared" si="81"/>
        <v>0</v>
      </c>
      <c r="H695" s="16">
        <f t="shared" si="81"/>
        <v>0</v>
      </c>
      <c r="I695" s="16">
        <f t="shared" si="81"/>
        <v>0</v>
      </c>
      <c r="J695" s="16">
        <f t="shared" si="81"/>
        <v>0</v>
      </c>
      <c r="K695" s="16">
        <f t="shared" si="81"/>
        <v>0</v>
      </c>
      <c r="M695" s="22">
        <v>4648000</v>
      </c>
      <c r="N695" s="23">
        <v>4652000</v>
      </c>
      <c r="O695" s="25">
        <v>3278400</v>
      </c>
    </row>
    <row r="696" spans="2:15" ht="15" customHeight="1">
      <c r="B696" s="16">
        <f t="shared" si="80"/>
        <v>0</v>
      </c>
      <c r="C696" s="16">
        <f t="shared" si="81"/>
        <v>0</v>
      </c>
      <c r="D696" s="16">
        <f t="shared" si="81"/>
        <v>0</v>
      </c>
      <c r="E696" s="16">
        <f t="shared" si="81"/>
        <v>0</v>
      </c>
      <c r="F696" s="16">
        <f t="shared" si="81"/>
        <v>0</v>
      </c>
      <c r="G696" s="16">
        <f t="shared" si="81"/>
        <v>0</v>
      </c>
      <c r="H696" s="16">
        <f t="shared" si="81"/>
        <v>0</v>
      </c>
      <c r="I696" s="16">
        <f t="shared" si="81"/>
        <v>0</v>
      </c>
      <c r="J696" s="16">
        <f t="shared" si="81"/>
        <v>0</v>
      </c>
      <c r="K696" s="16">
        <f t="shared" si="81"/>
        <v>0</v>
      </c>
      <c r="M696" s="22">
        <v>4652000</v>
      </c>
      <c r="N696" s="23">
        <v>4656000</v>
      </c>
      <c r="O696" s="25">
        <v>3281600</v>
      </c>
    </row>
    <row r="697" spans="2:15" ht="15" customHeight="1">
      <c r="B697" s="16">
        <f t="shared" si="80"/>
        <v>0</v>
      </c>
      <c r="C697" s="16">
        <f t="shared" ref="C697:K706" si="82">IF(AND($M697&lt;=C$4,C$4&lt;$N697),$O697,0)</f>
        <v>0</v>
      </c>
      <c r="D697" s="16">
        <f t="shared" si="82"/>
        <v>0</v>
      </c>
      <c r="E697" s="16">
        <f t="shared" si="82"/>
        <v>0</v>
      </c>
      <c r="F697" s="16">
        <f t="shared" si="82"/>
        <v>0</v>
      </c>
      <c r="G697" s="16">
        <f t="shared" si="82"/>
        <v>0</v>
      </c>
      <c r="H697" s="16">
        <f t="shared" si="82"/>
        <v>0</v>
      </c>
      <c r="I697" s="16">
        <f t="shared" si="82"/>
        <v>0</v>
      </c>
      <c r="J697" s="16">
        <f t="shared" si="82"/>
        <v>0</v>
      </c>
      <c r="K697" s="16">
        <f t="shared" si="82"/>
        <v>0</v>
      </c>
      <c r="M697" s="22">
        <v>4656000</v>
      </c>
      <c r="N697" s="23">
        <v>4660000</v>
      </c>
      <c r="O697" s="25">
        <v>3284800</v>
      </c>
    </row>
    <row r="698" spans="2:15" ht="15" customHeight="1">
      <c r="B698" s="16">
        <f t="shared" si="80"/>
        <v>0</v>
      </c>
      <c r="C698" s="16">
        <f t="shared" si="82"/>
        <v>0</v>
      </c>
      <c r="D698" s="16">
        <f t="shared" si="82"/>
        <v>0</v>
      </c>
      <c r="E698" s="16">
        <f t="shared" si="82"/>
        <v>0</v>
      </c>
      <c r="F698" s="16">
        <f t="shared" si="82"/>
        <v>0</v>
      </c>
      <c r="G698" s="16">
        <f t="shared" si="82"/>
        <v>0</v>
      </c>
      <c r="H698" s="16">
        <f t="shared" si="82"/>
        <v>0</v>
      </c>
      <c r="I698" s="16">
        <f t="shared" si="82"/>
        <v>0</v>
      </c>
      <c r="J698" s="16">
        <f t="shared" si="82"/>
        <v>0</v>
      </c>
      <c r="K698" s="16">
        <f t="shared" si="82"/>
        <v>0</v>
      </c>
      <c r="M698" s="22">
        <v>4660000</v>
      </c>
      <c r="N698" s="23">
        <v>4664000</v>
      </c>
      <c r="O698" s="25">
        <v>3288000</v>
      </c>
    </row>
    <row r="699" spans="2:15" ht="15" customHeight="1">
      <c r="B699" s="16">
        <f t="shared" si="80"/>
        <v>0</v>
      </c>
      <c r="C699" s="16">
        <f t="shared" si="82"/>
        <v>0</v>
      </c>
      <c r="D699" s="16">
        <f t="shared" si="82"/>
        <v>0</v>
      </c>
      <c r="E699" s="16">
        <f t="shared" si="82"/>
        <v>0</v>
      </c>
      <c r="F699" s="16">
        <f t="shared" si="82"/>
        <v>0</v>
      </c>
      <c r="G699" s="16">
        <f t="shared" si="82"/>
        <v>0</v>
      </c>
      <c r="H699" s="16">
        <f t="shared" si="82"/>
        <v>0</v>
      </c>
      <c r="I699" s="16">
        <f t="shared" si="82"/>
        <v>0</v>
      </c>
      <c r="J699" s="16">
        <f t="shared" si="82"/>
        <v>0</v>
      </c>
      <c r="K699" s="16">
        <f t="shared" si="82"/>
        <v>0</v>
      </c>
      <c r="M699" s="22">
        <v>4664000</v>
      </c>
      <c r="N699" s="23">
        <v>4668000</v>
      </c>
      <c r="O699" s="25">
        <v>3291200</v>
      </c>
    </row>
    <row r="700" spans="2:15" ht="15" customHeight="1">
      <c r="B700" s="16">
        <f t="shared" si="80"/>
        <v>0</v>
      </c>
      <c r="C700" s="16">
        <f t="shared" si="82"/>
        <v>0</v>
      </c>
      <c r="D700" s="16">
        <f t="shared" si="82"/>
        <v>0</v>
      </c>
      <c r="E700" s="16">
        <f t="shared" si="82"/>
        <v>0</v>
      </c>
      <c r="F700" s="16">
        <f t="shared" si="82"/>
        <v>0</v>
      </c>
      <c r="G700" s="16">
        <f t="shared" si="82"/>
        <v>0</v>
      </c>
      <c r="H700" s="16">
        <f t="shared" si="82"/>
        <v>0</v>
      </c>
      <c r="I700" s="16">
        <f t="shared" si="82"/>
        <v>0</v>
      </c>
      <c r="J700" s="16">
        <f t="shared" si="82"/>
        <v>0</v>
      </c>
      <c r="K700" s="16">
        <f t="shared" si="82"/>
        <v>0</v>
      </c>
      <c r="M700" s="22">
        <v>4668000</v>
      </c>
      <c r="N700" s="23">
        <v>4672000</v>
      </c>
      <c r="O700" s="25">
        <v>3294400</v>
      </c>
    </row>
    <row r="701" spans="2:15" ht="15" customHeight="1">
      <c r="B701" s="16">
        <f t="shared" si="80"/>
        <v>0</v>
      </c>
      <c r="C701" s="16">
        <f t="shared" si="82"/>
        <v>0</v>
      </c>
      <c r="D701" s="16">
        <f t="shared" si="82"/>
        <v>0</v>
      </c>
      <c r="E701" s="16">
        <f t="shared" si="82"/>
        <v>0</v>
      </c>
      <c r="F701" s="16">
        <f t="shared" si="82"/>
        <v>0</v>
      </c>
      <c r="G701" s="16">
        <f t="shared" si="82"/>
        <v>0</v>
      </c>
      <c r="H701" s="16">
        <f t="shared" si="82"/>
        <v>0</v>
      </c>
      <c r="I701" s="16">
        <f t="shared" si="82"/>
        <v>0</v>
      </c>
      <c r="J701" s="16">
        <f t="shared" si="82"/>
        <v>0</v>
      </c>
      <c r="K701" s="16">
        <f t="shared" si="82"/>
        <v>0</v>
      </c>
      <c r="M701" s="22">
        <v>4672000</v>
      </c>
      <c r="N701" s="23">
        <v>4676000</v>
      </c>
      <c r="O701" s="25">
        <v>3297600</v>
      </c>
    </row>
    <row r="702" spans="2:15" ht="15" customHeight="1">
      <c r="B702" s="16">
        <f t="shared" si="80"/>
        <v>0</v>
      </c>
      <c r="C702" s="16">
        <f t="shared" si="82"/>
        <v>0</v>
      </c>
      <c r="D702" s="16">
        <f t="shared" si="82"/>
        <v>0</v>
      </c>
      <c r="E702" s="16">
        <f t="shared" si="82"/>
        <v>0</v>
      </c>
      <c r="F702" s="16">
        <f t="shared" si="82"/>
        <v>0</v>
      </c>
      <c r="G702" s="16">
        <f t="shared" si="82"/>
        <v>0</v>
      </c>
      <c r="H702" s="16">
        <f t="shared" si="82"/>
        <v>0</v>
      </c>
      <c r="I702" s="16">
        <f t="shared" si="82"/>
        <v>0</v>
      </c>
      <c r="J702" s="16">
        <f t="shared" si="82"/>
        <v>0</v>
      </c>
      <c r="K702" s="16">
        <f t="shared" si="82"/>
        <v>0</v>
      </c>
      <c r="M702" s="22">
        <v>4676000</v>
      </c>
      <c r="N702" s="23">
        <v>4680000</v>
      </c>
      <c r="O702" s="25">
        <v>3300800</v>
      </c>
    </row>
    <row r="703" spans="2:15" ht="15" customHeight="1">
      <c r="B703" s="16">
        <f t="shared" si="80"/>
        <v>0</v>
      </c>
      <c r="C703" s="16">
        <f t="shared" si="82"/>
        <v>0</v>
      </c>
      <c r="D703" s="16">
        <f t="shared" si="82"/>
        <v>0</v>
      </c>
      <c r="E703" s="16">
        <f t="shared" si="82"/>
        <v>0</v>
      </c>
      <c r="F703" s="16">
        <f t="shared" si="82"/>
        <v>0</v>
      </c>
      <c r="G703" s="16">
        <f t="shared" si="82"/>
        <v>0</v>
      </c>
      <c r="H703" s="16">
        <f t="shared" si="82"/>
        <v>0</v>
      </c>
      <c r="I703" s="16">
        <f t="shared" si="82"/>
        <v>0</v>
      </c>
      <c r="J703" s="16">
        <f t="shared" si="82"/>
        <v>0</v>
      </c>
      <c r="K703" s="16">
        <f t="shared" si="82"/>
        <v>0</v>
      </c>
      <c r="M703" s="22">
        <v>4680000</v>
      </c>
      <c r="N703" s="23">
        <v>4684000</v>
      </c>
      <c r="O703" s="25">
        <v>3304000</v>
      </c>
    </row>
    <row r="704" spans="2:15" ht="15" customHeight="1">
      <c r="B704" s="16">
        <f t="shared" si="80"/>
        <v>0</v>
      </c>
      <c r="C704" s="16">
        <f t="shared" si="82"/>
        <v>0</v>
      </c>
      <c r="D704" s="16">
        <f t="shared" si="82"/>
        <v>0</v>
      </c>
      <c r="E704" s="16">
        <f t="shared" si="82"/>
        <v>0</v>
      </c>
      <c r="F704" s="16">
        <f t="shared" si="82"/>
        <v>0</v>
      </c>
      <c r="G704" s="16">
        <f t="shared" si="82"/>
        <v>0</v>
      </c>
      <c r="H704" s="16">
        <f t="shared" si="82"/>
        <v>0</v>
      </c>
      <c r="I704" s="16">
        <f t="shared" si="82"/>
        <v>0</v>
      </c>
      <c r="J704" s="16">
        <f t="shared" si="82"/>
        <v>0</v>
      </c>
      <c r="K704" s="16">
        <f t="shared" si="82"/>
        <v>0</v>
      </c>
      <c r="M704" s="22">
        <v>4684000</v>
      </c>
      <c r="N704" s="23">
        <v>4688000</v>
      </c>
      <c r="O704" s="25">
        <v>3307200</v>
      </c>
    </row>
    <row r="705" spans="2:15" ht="15" customHeight="1">
      <c r="B705" s="16">
        <f t="shared" si="80"/>
        <v>0</v>
      </c>
      <c r="C705" s="16">
        <f t="shared" si="82"/>
        <v>0</v>
      </c>
      <c r="D705" s="16">
        <f t="shared" si="82"/>
        <v>0</v>
      </c>
      <c r="E705" s="16">
        <f t="shared" si="82"/>
        <v>0</v>
      </c>
      <c r="F705" s="16">
        <f t="shared" si="82"/>
        <v>0</v>
      </c>
      <c r="G705" s="16">
        <f t="shared" si="82"/>
        <v>0</v>
      </c>
      <c r="H705" s="16">
        <f t="shared" si="82"/>
        <v>0</v>
      </c>
      <c r="I705" s="16">
        <f t="shared" si="82"/>
        <v>0</v>
      </c>
      <c r="J705" s="16">
        <f t="shared" si="82"/>
        <v>0</v>
      </c>
      <c r="K705" s="16">
        <f t="shared" si="82"/>
        <v>0</v>
      </c>
      <c r="M705" s="22">
        <v>4688000</v>
      </c>
      <c r="N705" s="23">
        <v>4692000</v>
      </c>
      <c r="O705" s="25">
        <v>3310400</v>
      </c>
    </row>
    <row r="706" spans="2:15" ht="15" customHeight="1">
      <c r="B706" s="16">
        <f t="shared" si="80"/>
        <v>0</v>
      </c>
      <c r="C706" s="16">
        <f t="shared" si="82"/>
        <v>0</v>
      </c>
      <c r="D706" s="16">
        <f t="shared" si="82"/>
        <v>0</v>
      </c>
      <c r="E706" s="16">
        <f t="shared" si="82"/>
        <v>0</v>
      </c>
      <c r="F706" s="16">
        <f t="shared" si="82"/>
        <v>0</v>
      </c>
      <c r="G706" s="16">
        <f t="shared" si="82"/>
        <v>0</v>
      </c>
      <c r="H706" s="16">
        <f t="shared" si="82"/>
        <v>0</v>
      </c>
      <c r="I706" s="16">
        <f t="shared" si="82"/>
        <v>0</v>
      </c>
      <c r="J706" s="16">
        <f t="shared" si="82"/>
        <v>0</v>
      </c>
      <c r="K706" s="16">
        <f t="shared" si="82"/>
        <v>0</v>
      </c>
      <c r="M706" s="22">
        <v>4692000</v>
      </c>
      <c r="N706" s="23">
        <v>4696000</v>
      </c>
      <c r="O706" s="25">
        <v>3313600</v>
      </c>
    </row>
    <row r="707" spans="2:15" ht="15" customHeight="1">
      <c r="B707" s="16">
        <f t="shared" si="80"/>
        <v>0</v>
      </c>
      <c r="C707" s="16">
        <f t="shared" ref="C707:K712" si="83">IF(AND($M707&lt;=C$4,C$4&lt;$N707),$O707,0)</f>
        <v>0</v>
      </c>
      <c r="D707" s="16">
        <f t="shared" si="83"/>
        <v>0</v>
      </c>
      <c r="E707" s="16">
        <f t="shared" si="83"/>
        <v>0</v>
      </c>
      <c r="F707" s="16">
        <f t="shared" si="83"/>
        <v>0</v>
      </c>
      <c r="G707" s="16">
        <f t="shared" si="83"/>
        <v>0</v>
      </c>
      <c r="H707" s="16">
        <f t="shared" si="83"/>
        <v>0</v>
      </c>
      <c r="I707" s="16">
        <f t="shared" si="83"/>
        <v>0</v>
      </c>
      <c r="J707" s="16">
        <f t="shared" si="83"/>
        <v>0</v>
      </c>
      <c r="K707" s="16">
        <f t="shared" si="83"/>
        <v>0</v>
      </c>
      <c r="M707" s="22">
        <v>4696000</v>
      </c>
      <c r="N707" s="23">
        <v>4700000</v>
      </c>
      <c r="O707" s="25">
        <v>3316800</v>
      </c>
    </row>
    <row r="708" spans="2:15" ht="15" customHeight="1">
      <c r="B708" s="16">
        <f t="shared" si="80"/>
        <v>0</v>
      </c>
      <c r="C708" s="16">
        <f t="shared" si="83"/>
        <v>0</v>
      </c>
      <c r="D708" s="16">
        <f t="shared" si="83"/>
        <v>0</v>
      </c>
      <c r="E708" s="16">
        <f t="shared" si="83"/>
        <v>0</v>
      </c>
      <c r="F708" s="16">
        <f t="shared" si="83"/>
        <v>0</v>
      </c>
      <c r="G708" s="16">
        <f t="shared" si="83"/>
        <v>0</v>
      </c>
      <c r="H708" s="16">
        <f t="shared" si="83"/>
        <v>0</v>
      </c>
      <c r="I708" s="16">
        <f t="shared" si="83"/>
        <v>0</v>
      </c>
      <c r="J708" s="16">
        <f t="shared" si="83"/>
        <v>0</v>
      </c>
      <c r="K708" s="16">
        <f t="shared" si="83"/>
        <v>0</v>
      </c>
      <c r="M708" s="22">
        <v>4700000</v>
      </c>
      <c r="N708" s="23">
        <v>4704000</v>
      </c>
      <c r="O708" s="25">
        <v>3320000</v>
      </c>
    </row>
    <row r="709" spans="2:15" ht="15" customHeight="1">
      <c r="B709" s="16">
        <f t="shared" si="80"/>
        <v>0</v>
      </c>
      <c r="C709" s="16">
        <f t="shared" si="83"/>
        <v>0</v>
      </c>
      <c r="D709" s="16">
        <f t="shared" si="83"/>
        <v>0</v>
      </c>
      <c r="E709" s="16">
        <f t="shared" si="83"/>
        <v>0</v>
      </c>
      <c r="F709" s="16">
        <f t="shared" si="83"/>
        <v>0</v>
      </c>
      <c r="G709" s="16">
        <f t="shared" si="83"/>
        <v>0</v>
      </c>
      <c r="H709" s="16">
        <f t="shared" si="83"/>
        <v>0</v>
      </c>
      <c r="I709" s="16">
        <f t="shared" si="83"/>
        <v>0</v>
      </c>
      <c r="J709" s="16">
        <f t="shared" si="83"/>
        <v>0</v>
      </c>
      <c r="K709" s="16">
        <f t="shared" si="83"/>
        <v>0</v>
      </c>
      <c r="M709" s="22">
        <v>4704000</v>
      </c>
      <c r="N709" s="23">
        <v>4708000</v>
      </c>
      <c r="O709" s="25">
        <v>3323200</v>
      </c>
    </row>
    <row r="710" spans="2:15" ht="15" customHeight="1">
      <c r="B710" s="16">
        <f t="shared" si="80"/>
        <v>0</v>
      </c>
      <c r="C710" s="16">
        <f t="shared" si="83"/>
        <v>0</v>
      </c>
      <c r="D710" s="16">
        <f t="shared" si="83"/>
        <v>0</v>
      </c>
      <c r="E710" s="16">
        <f t="shared" si="83"/>
        <v>0</v>
      </c>
      <c r="F710" s="16">
        <f t="shared" si="83"/>
        <v>0</v>
      </c>
      <c r="G710" s="16">
        <f t="shared" si="83"/>
        <v>0</v>
      </c>
      <c r="H710" s="16">
        <f t="shared" si="83"/>
        <v>0</v>
      </c>
      <c r="I710" s="16">
        <f t="shared" si="83"/>
        <v>0</v>
      </c>
      <c r="J710" s="16">
        <f t="shared" si="83"/>
        <v>0</v>
      </c>
      <c r="K710" s="16">
        <f t="shared" si="83"/>
        <v>0</v>
      </c>
      <c r="M710" s="22">
        <v>4708000</v>
      </c>
      <c r="N710" s="23">
        <v>4712000</v>
      </c>
      <c r="O710" s="25">
        <v>3326400</v>
      </c>
    </row>
    <row r="711" spans="2:15" ht="15" customHeight="1">
      <c r="B711" s="16">
        <f t="shared" si="80"/>
        <v>0</v>
      </c>
      <c r="C711" s="16">
        <f t="shared" si="83"/>
        <v>0</v>
      </c>
      <c r="D711" s="16">
        <f t="shared" si="83"/>
        <v>0</v>
      </c>
      <c r="E711" s="16">
        <f t="shared" si="83"/>
        <v>0</v>
      </c>
      <c r="F711" s="16">
        <f t="shared" si="83"/>
        <v>0</v>
      </c>
      <c r="G711" s="16">
        <f t="shared" si="83"/>
        <v>0</v>
      </c>
      <c r="H711" s="16">
        <f t="shared" si="83"/>
        <v>0</v>
      </c>
      <c r="I711" s="16">
        <f t="shared" si="83"/>
        <v>0</v>
      </c>
      <c r="J711" s="16">
        <f t="shared" si="83"/>
        <v>0</v>
      </c>
      <c r="K711" s="16">
        <f t="shared" si="83"/>
        <v>0</v>
      </c>
      <c r="M711" s="22">
        <v>4712000</v>
      </c>
      <c r="N711" s="23">
        <v>4716000</v>
      </c>
      <c r="O711" s="25">
        <v>3329600</v>
      </c>
    </row>
    <row r="712" spans="2:15" ht="15" customHeight="1">
      <c r="B712" s="16">
        <f t="shared" si="80"/>
        <v>0</v>
      </c>
      <c r="C712" s="16">
        <f t="shared" si="83"/>
        <v>0</v>
      </c>
      <c r="D712" s="16">
        <f t="shared" si="83"/>
        <v>0</v>
      </c>
      <c r="E712" s="16">
        <f t="shared" si="83"/>
        <v>0</v>
      </c>
      <c r="F712" s="16">
        <f t="shared" si="83"/>
        <v>0</v>
      </c>
      <c r="G712" s="16">
        <f t="shared" si="83"/>
        <v>0</v>
      </c>
      <c r="H712" s="16">
        <f t="shared" si="83"/>
        <v>0</v>
      </c>
      <c r="I712" s="16">
        <f t="shared" si="83"/>
        <v>0</v>
      </c>
      <c r="J712" s="16">
        <f t="shared" si="83"/>
        <v>0</v>
      </c>
      <c r="K712" s="16">
        <f t="shared" si="83"/>
        <v>0</v>
      </c>
      <c r="M712" s="22">
        <v>4716000</v>
      </c>
      <c r="N712" s="23">
        <v>4720000</v>
      </c>
      <c r="O712" s="25">
        <v>3332800</v>
      </c>
    </row>
    <row r="713" spans="2:15" ht="15" customHeight="1">
      <c r="B713" s="16">
        <f t="shared" si="80"/>
        <v>0</v>
      </c>
      <c r="C713" s="16">
        <f>IF(AND($M713&lt;=C$4,C$4&lt;$N713),$O713,0)</f>
        <v>0</v>
      </c>
      <c r="D713" s="16">
        <f>IF(AND($M713&lt;=D$4,D$4&lt;$N713),$O713,0)</f>
        <v>0</v>
      </c>
      <c r="E713" s="16">
        <f>IF(AND($M713&lt;=E$4,E$4&lt;$N713),$O713,0)</f>
        <v>0</v>
      </c>
      <c r="F713" s="16">
        <f>IF(AND($M713&lt;=F$4,F$4&lt;$N713),$O713,0)</f>
        <v>0</v>
      </c>
      <c r="G713" s="16">
        <f>IF(AND($M713&lt;=G$4,G$4&lt;$N713),$O713,0)</f>
        <v>0</v>
      </c>
      <c r="H713" s="16">
        <f t="shared" ref="C713:K728" si="84">IF(AND($M713&lt;=H$4,H$4&lt;$N713),$O713,0)</f>
        <v>0</v>
      </c>
      <c r="I713" s="16">
        <f t="shared" si="84"/>
        <v>0</v>
      </c>
      <c r="J713" s="16">
        <f t="shared" si="84"/>
        <v>0</v>
      </c>
      <c r="K713" s="16">
        <f t="shared" si="84"/>
        <v>0</v>
      </c>
      <c r="M713" s="22">
        <v>4720000</v>
      </c>
      <c r="N713" s="23">
        <v>4724000</v>
      </c>
      <c r="O713" s="25">
        <v>3336000</v>
      </c>
    </row>
    <row r="714" spans="2:15" ht="15" customHeight="1">
      <c r="B714" s="16">
        <f t="shared" si="80"/>
        <v>0</v>
      </c>
      <c r="C714" s="16">
        <f t="shared" si="84"/>
        <v>0</v>
      </c>
      <c r="D714" s="16">
        <f t="shared" si="84"/>
        <v>0</v>
      </c>
      <c r="E714" s="16">
        <f t="shared" si="84"/>
        <v>0</v>
      </c>
      <c r="F714" s="16">
        <f t="shared" si="84"/>
        <v>0</v>
      </c>
      <c r="G714" s="16">
        <f t="shared" si="84"/>
        <v>0</v>
      </c>
      <c r="H714" s="16">
        <f t="shared" si="84"/>
        <v>0</v>
      </c>
      <c r="I714" s="16">
        <f t="shared" si="84"/>
        <v>0</v>
      </c>
      <c r="J714" s="16">
        <f t="shared" si="84"/>
        <v>0</v>
      </c>
      <c r="K714" s="16">
        <f t="shared" si="84"/>
        <v>0</v>
      </c>
      <c r="M714" s="22">
        <v>4724000</v>
      </c>
      <c r="N714" s="23">
        <v>4728000</v>
      </c>
      <c r="O714" s="25">
        <v>3339200</v>
      </c>
    </row>
    <row r="715" spans="2:15" ht="15" customHeight="1">
      <c r="B715" s="16">
        <f t="shared" si="80"/>
        <v>0</v>
      </c>
      <c r="C715" s="16">
        <f t="shared" si="84"/>
        <v>0</v>
      </c>
      <c r="D715" s="16">
        <f t="shared" si="84"/>
        <v>0</v>
      </c>
      <c r="E715" s="16">
        <f t="shared" si="84"/>
        <v>0</v>
      </c>
      <c r="F715" s="16">
        <f t="shared" si="84"/>
        <v>0</v>
      </c>
      <c r="G715" s="16">
        <f t="shared" si="84"/>
        <v>0</v>
      </c>
      <c r="H715" s="16">
        <f t="shared" si="84"/>
        <v>0</v>
      </c>
      <c r="I715" s="16">
        <f t="shared" si="84"/>
        <v>0</v>
      </c>
      <c r="J715" s="16">
        <f t="shared" si="84"/>
        <v>0</v>
      </c>
      <c r="K715" s="16">
        <f t="shared" si="84"/>
        <v>0</v>
      </c>
      <c r="M715" s="22">
        <v>4728000</v>
      </c>
      <c r="N715" s="23">
        <v>4732000</v>
      </c>
      <c r="O715" s="25">
        <v>3342400</v>
      </c>
    </row>
    <row r="716" spans="2:15" ht="15" customHeight="1">
      <c r="B716" s="16">
        <f t="shared" si="80"/>
        <v>0</v>
      </c>
      <c r="C716" s="16">
        <f t="shared" si="84"/>
        <v>0</v>
      </c>
      <c r="D716" s="16">
        <f t="shared" si="84"/>
        <v>0</v>
      </c>
      <c r="E716" s="16">
        <f t="shared" si="84"/>
        <v>0</v>
      </c>
      <c r="F716" s="16">
        <f t="shared" si="84"/>
        <v>0</v>
      </c>
      <c r="G716" s="16">
        <f t="shared" si="84"/>
        <v>0</v>
      </c>
      <c r="H716" s="16">
        <f t="shared" si="84"/>
        <v>0</v>
      </c>
      <c r="I716" s="16">
        <f t="shared" si="84"/>
        <v>0</v>
      </c>
      <c r="J716" s="16">
        <f t="shared" si="84"/>
        <v>0</v>
      </c>
      <c r="K716" s="16">
        <f t="shared" si="84"/>
        <v>0</v>
      </c>
      <c r="M716" s="22">
        <v>4732000</v>
      </c>
      <c r="N716" s="23">
        <v>4736000</v>
      </c>
      <c r="O716" s="25">
        <v>3345600</v>
      </c>
    </row>
    <row r="717" spans="2:15" ht="15" customHeight="1">
      <c r="B717" s="16">
        <f t="shared" si="80"/>
        <v>0</v>
      </c>
      <c r="C717" s="16">
        <f t="shared" si="84"/>
        <v>0</v>
      </c>
      <c r="D717" s="16">
        <f t="shared" si="84"/>
        <v>0</v>
      </c>
      <c r="E717" s="16">
        <f t="shared" si="84"/>
        <v>0</v>
      </c>
      <c r="F717" s="16">
        <f t="shared" si="84"/>
        <v>0</v>
      </c>
      <c r="G717" s="16">
        <f t="shared" si="84"/>
        <v>0</v>
      </c>
      <c r="H717" s="16">
        <f t="shared" si="84"/>
        <v>0</v>
      </c>
      <c r="I717" s="16">
        <f t="shared" si="84"/>
        <v>0</v>
      </c>
      <c r="J717" s="16">
        <f t="shared" si="84"/>
        <v>0</v>
      </c>
      <c r="K717" s="16">
        <f t="shared" si="84"/>
        <v>0</v>
      </c>
      <c r="M717" s="22">
        <v>4736000</v>
      </c>
      <c r="N717" s="23">
        <v>4740000</v>
      </c>
      <c r="O717" s="25">
        <v>3348800</v>
      </c>
    </row>
    <row r="718" spans="2:15" ht="15" customHeight="1">
      <c r="B718" s="16">
        <f t="shared" si="80"/>
        <v>0</v>
      </c>
      <c r="C718" s="16">
        <f t="shared" si="84"/>
        <v>0</v>
      </c>
      <c r="D718" s="16">
        <f t="shared" si="84"/>
        <v>0</v>
      </c>
      <c r="E718" s="16">
        <f t="shared" si="84"/>
        <v>0</v>
      </c>
      <c r="F718" s="16">
        <f t="shared" si="84"/>
        <v>0</v>
      </c>
      <c r="G718" s="16">
        <f t="shared" si="84"/>
        <v>0</v>
      </c>
      <c r="H718" s="16">
        <f t="shared" si="84"/>
        <v>0</v>
      </c>
      <c r="I718" s="16">
        <f t="shared" si="84"/>
        <v>0</v>
      </c>
      <c r="J718" s="16">
        <f t="shared" si="84"/>
        <v>0</v>
      </c>
      <c r="K718" s="16">
        <f t="shared" si="84"/>
        <v>0</v>
      </c>
      <c r="M718" s="22">
        <v>4740000</v>
      </c>
      <c r="N718" s="23">
        <v>4744000</v>
      </c>
      <c r="O718" s="25">
        <v>3352000</v>
      </c>
    </row>
    <row r="719" spans="2:15" ht="15" customHeight="1">
      <c r="B719" s="16">
        <f t="shared" si="80"/>
        <v>0</v>
      </c>
      <c r="C719" s="16">
        <f t="shared" si="84"/>
        <v>0</v>
      </c>
      <c r="D719" s="16">
        <f t="shared" si="84"/>
        <v>0</v>
      </c>
      <c r="E719" s="16">
        <f t="shared" si="84"/>
        <v>0</v>
      </c>
      <c r="F719" s="16">
        <f t="shared" si="84"/>
        <v>0</v>
      </c>
      <c r="G719" s="16">
        <f t="shared" si="84"/>
        <v>0</v>
      </c>
      <c r="H719" s="16">
        <f t="shared" si="84"/>
        <v>0</v>
      </c>
      <c r="I719" s="16">
        <f t="shared" si="84"/>
        <v>0</v>
      </c>
      <c r="J719" s="16">
        <f t="shared" si="84"/>
        <v>0</v>
      </c>
      <c r="K719" s="16">
        <f t="shared" si="84"/>
        <v>0</v>
      </c>
      <c r="M719" s="22">
        <v>4744000</v>
      </c>
      <c r="N719" s="23">
        <v>4748000</v>
      </c>
      <c r="O719" s="25">
        <v>3355200</v>
      </c>
    </row>
    <row r="720" spans="2:15" ht="15" customHeight="1">
      <c r="B720" s="16">
        <f t="shared" si="80"/>
        <v>0</v>
      </c>
      <c r="C720" s="16">
        <f t="shared" si="84"/>
        <v>0</v>
      </c>
      <c r="D720" s="16">
        <f t="shared" si="84"/>
        <v>0</v>
      </c>
      <c r="E720" s="16">
        <f t="shared" si="84"/>
        <v>0</v>
      </c>
      <c r="F720" s="16">
        <f t="shared" si="84"/>
        <v>0</v>
      </c>
      <c r="G720" s="16">
        <f t="shared" si="84"/>
        <v>0</v>
      </c>
      <c r="H720" s="16">
        <f t="shared" si="84"/>
        <v>0</v>
      </c>
      <c r="I720" s="16">
        <f t="shared" si="84"/>
        <v>0</v>
      </c>
      <c r="J720" s="16">
        <f t="shared" si="84"/>
        <v>0</v>
      </c>
      <c r="K720" s="16">
        <f t="shared" si="84"/>
        <v>0</v>
      </c>
      <c r="M720" s="22">
        <v>4748000</v>
      </c>
      <c r="N720" s="23">
        <v>4752000</v>
      </c>
      <c r="O720" s="25">
        <v>3358400</v>
      </c>
    </row>
    <row r="721" spans="2:15" ht="15" customHeight="1">
      <c r="B721" s="16">
        <f t="shared" si="80"/>
        <v>0</v>
      </c>
      <c r="C721" s="16">
        <f t="shared" si="84"/>
        <v>0</v>
      </c>
      <c r="D721" s="16">
        <f t="shared" si="84"/>
        <v>0</v>
      </c>
      <c r="E721" s="16">
        <f t="shared" si="84"/>
        <v>0</v>
      </c>
      <c r="F721" s="16">
        <f t="shared" si="84"/>
        <v>0</v>
      </c>
      <c r="G721" s="16">
        <f t="shared" si="84"/>
        <v>0</v>
      </c>
      <c r="H721" s="16">
        <f t="shared" si="84"/>
        <v>0</v>
      </c>
      <c r="I721" s="16">
        <f t="shared" si="84"/>
        <v>0</v>
      </c>
      <c r="J721" s="16">
        <f t="shared" si="84"/>
        <v>0</v>
      </c>
      <c r="K721" s="16">
        <f t="shared" si="84"/>
        <v>0</v>
      </c>
      <c r="M721" s="22">
        <v>4752000</v>
      </c>
      <c r="N721" s="23">
        <v>4756000</v>
      </c>
      <c r="O721" s="25">
        <v>3361600</v>
      </c>
    </row>
    <row r="722" spans="2:15" ht="15" customHeight="1">
      <c r="B722" s="16">
        <f t="shared" si="80"/>
        <v>0</v>
      </c>
      <c r="C722" s="16">
        <f t="shared" si="84"/>
        <v>0</v>
      </c>
      <c r="D722" s="16">
        <f t="shared" si="84"/>
        <v>0</v>
      </c>
      <c r="E722" s="16">
        <f t="shared" si="84"/>
        <v>0</v>
      </c>
      <c r="F722" s="16">
        <f t="shared" si="84"/>
        <v>0</v>
      </c>
      <c r="G722" s="16">
        <f t="shared" si="84"/>
        <v>0</v>
      </c>
      <c r="H722" s="16">
        <f t="shared" si="84"/>
        <v>0</v>
      </c>
      <c r="I722" s="16">
        <f t="shared" si="84"/>
        <v>0</v>
      </c>
      <c r="J722" s="16">
        <f t="shared" si="84"/>
        <v>0</v>
      </c>
      <c r="K722" s="16">
        <f t="shared" si="84"/>
        <v>0</v>
      </c>
      <c r="M722" s="22">
        <v>4756000</v>
      </c>
      <c r="N722" s="23">
        <v>4760000</v>
      </c>
      <c r="O722" s="25">
        <v>3364800</v>
      </c>
    </row>
    <row r="723" spans="2:15" ht="15" customHeight="1">
      <c r="B723" s="16">
        <f t="shared" si="80"/>
        <v>0</v>
      </c>
      <c r="C723" s="16">
        <f t="shared" si="84"/>
        <v>0</v>
      </c>
      <c r="D723" s="16">
        <f t="shared" si="84"/>
        <v>0</v>
      </c>
      <c r="E723" s="16">
        <f t="shared" si="84"/>
        <v>0</v>
      </c>
      <c r="F723" s="16">
        <f t="shared" si="84"/>
        <v>0</v>
      </c>
      <c r="G723" s="16">
        <f t="shared" si="84"/>
        <v>0</v>
      </c>
      <c r="H723" s="16">
        <f t="shared" si="84"/>
        <v>0</v>
      </c>
      <c r="I723" s="16">
        <f t="shared" si="84"/>
        <v>0</v>
      </c>
      <c r="J723" s="16">
        <f t="shared" si="84"/>
        <v>0</v>
      </c>
      <c r="K723" s="16">
        <f t="shared" si="84"/>
        <v>0</v>
      </c>
      <c r="M723" s="22">
        <v>4760000</v>
      </c>
      <c r="N723" s="23">
        <v>4764000</v>
      </c>
      <c r="O723" s="25">
        <v>3368000</v>
      </c>
    </row>
    <row r="724" spans="2:15" ht="15" customHeight="1">
      <c r="B724" s="16">
        <f t="shared" si="80"/>
        <v>0</v>
      </c>
      <c r="C724" s="16">
        <f t="shared" si="84"/>
        <v>0</v>
      </c>
      <c r="D724" s="16">
        <f t="shared" si="84"/>
        <v>0</v>
      </c>
      <c r="E724" s="16">
        <f t="shared" si="84"/>
        <v>0</v>
      </c>
      <c r="F724" s="16">
        <f t="shared" si="84"/>
        <v>0</v>
      </c>
      <c r="G724" s="16">
        <f t="shared" si="84"/>
        <v>0</v>
      </c>
      <c r="H724" s="16">
        <f t="shared" si="84"/>
        <v>0</v>
      </c>
      <c r="I724" s="16">
        <f t="shared" si="84"/>
        <v>0</v>
      </c>
      <c r="J724" s="16">
        <f t="shared" si="84"/>
        <v>0</v>
      </c>
      <c r="K724" s="16">
        <f t="shared" si="84"/>
        <v>0</v>
      </c>
      <c r="M724" s="22">
        <v>4764000</v>
      </c>
      <c r="N724" s="23">
        <v>4768000</v>
      </c>
      <c r="O724" s="25">
        <v>3371200</v>
      </c>
    </row>
    <row r="725" spans="2:15" ht="15" customHeight="1">
      <c r="B725" s="16">
        <f t="shared" si="80"/>
        <v>0</v>
      </c>
      <c r="C725" s="16">
        <f t="shared" si="84"/>
        <v>0</v>
      </c>
      <c r="D725" s="16">
        <f t="shared" si="84"/>
        <v>0</v>
      </c>
      <c r="E725" s="16">
        <f t="shared" si="84"/>
        <v>0</v>
      </c>
      <c r="F725" s="16">
        <f t="shared" si="84"/>
        <v>0</v>
      </c>
      <c r="G725" s="16">
        <f t="shared" si="84"/>
        <v>0</v>
      </c>
      <c r="H725" s="16">
        <f t="shared" si="84"/>
        <v>0</v>
      </c>
      <c r="I725" s="16">
        <f t="shared" si="84"/>
        <v>0</v>
      </c>
      <c r="J725" s="16">
        <f t="shared" si="84"/>
        <v>0</v>
      </c>
      <c r="K725" s="16">
        <f t="shared" si="84"/>
        <v>0</v>
      </c>
      <c r="M725" s="22">
        <v>4768000</v>
      </c>
      <c r="N725" s="23">
        <v>4772000</v>
      </c>
      <c r="O725" s="25">
        <v>3374400</v>
      </c>
    </row>
    <row r="726" spans="2:15" ht="15" customHeight="1">
      <c r="B726" s="16">
        <f t="shared" si="80"/>
        <v>0</v>
      </c>
      <c r="C726" s="16">
        <f t="shared" si="84"/>
        <v>0</v>
      </c>
      <c r="D726" s="16">
        <f t="shared" si="84"/>
        <v>0</v>
      </c>
      <c r="E726" s="16">
        <f t="shared" si="84"/>
        <v>0</v>
      </c>
      <c r="F726" s="16">
        <f t="shared" si="84"/>
        <v>0</v>
      </c>
      <c r="G726" s="16">
        <f t="shared" si="84"/>
        <v>0</v>
      </c>
      <c r="H726" s="16">
        <f t="shared" si="84"/>
        <v>0</v>
      </c>
      <c r="I726" s="16">
        <f t="shared" si="84"/>
        <v>0</v>
      </c>
      <c r="J726" s="16">
        <f t="shared" si="84"/>
        <v>0</v>
      </c>
      <c r="K726" s="16">
        <f t="shared" si="84"/>
        <v>0</v>
      </c>
      <c r="M726" s="22">
        <v>4772000</v>
      </c>
      <c r="N726" s="23">
        <v>4776000</v>
      </c>
      <c r="O726" s="25">
        <v>3377600</v>
      </c>
    </row>
    <row r="727" spans="2:15" ht="15" customHeight="1">
      <c r="B727" s="16">
        <f t="shared" si="80"/>
        <v>0</v>
      </c>
      <c r="C727" s="16">
        <f t="shared" si="84"/>
        <v>0</v>
      </c>
      <c r="D727" s="16">
        <f t="shared" si="84"/>
        <v>0</v>
      </c>
      <c r="E727" s="16">
        <f t="shared" si="84"/>
        <v>0</v>
      </c>
      <c r="F727" s="16">
        <f t="shared" si="84"/>
        <v>0</v>
      </c>
      <c r="G727" s="16">
        <f t="shared" si="84"/>
        <v>0</v>
      </c>
      <c r="H727" s="16">
        <f t="shared" si="84"/>
        <v>0</v>
      </c>
      <c r="I727" s="16">
        <f t="shared" si="84"/>
        <v>0</v>
      </c>
      <c r="J727" s="16">
        <f t="shared" si="84"/>
        <v>0</v>
      </c>
      <c r="K727" s="16">
        <f t="shared" si="84"/>
        <v>0</v>
      </c>
      <c r="M727" s="22">
        <v>4776000</v>
      </c>
      <c r="N727" s="23">
        <v>4780000</v>
      </c>
      <c r="O727" s="25">
        <v>3380800</v>
      </c>
    </row>
    <row r="728" spans="2:15" ht="15" customHeight="1">
      <c r="B728" s="16">
        <f t="shared" si="80"/>
        <v>0</v>
      </c>
      <c r="C728" s="16">
        <f t="shared" si="84"/>
        <v>0</v>
      </c>
      <c r="D728" s="16">
        <f t="shared" si="84"/>
        <v>0</v>
      </c>
      <c r="E728" s="16">
        <f t="shared" si="84"/>
        <v>0</v>
      </c>
      <c r="F728" s="16">
        <f t="shared" si="84"/>
        <v>0</v>
      </c>
      <c r="G728" s="16">
        <f t="shared" si="84"/>
        <v>0</v>
      </c>
      <c r="H728" s="16">
        <f t="shared" si="84"/>
        <v>0</v>
      </c>
      <c r="I728" s="16">
        <f t="shared" si="84"/>
        <v>0</v>
      </c>
      <c r="J728" s="16">
        <f t="shared" si="84"/>
        <v>0</v>
      </c>
      <c r="K728" s="16">
        <f t="shared" si="84"/>
        <v>0</v>
      </c>
      <c r="M728" s="22">
        <v>4780000</v>
      </c>
      <c r="N728" s="23">
        <v>4784000</v>
      </c>
      <c r="O728" s="25">
        <v>3384000</v>
      </c>
    </row>
    <row r="729" spans="2:15" ht="15" customHeight="1">
      <c r="B729" s="16">
        <f t="shared" si="80"/>
        <v>0</v>
      </c>
      <c r="C729" s="16">
        <f t="shared" ref="C729:K738" si="85">IF(AND($M729&lt;=C$4,C$4&lt;$N729),$O729,0)</f>
        <v>0</v>
      </c>
      <c r="D729" s="16">
        <f t="shared" si="85"/>
        <v>0</v>
      </c>
      <c r="E729" s="16">
        <f t="shared" si="85"/>
        <v>0</v>
      </c>
      <c r="F729" s="16">
        <f t="shared" si="85"/>
        <v>0</v>
      </c>
      <c r="G729" s="16">
        <f t="shared" si="85"/>
        <v>0</v>
      </c>
      <c r="H729" s="16">
        <f t="shared" si="85"/>
        <v>0</v>
      </c>
      <c r="I729" s="16">
        <f t="shared" si="85"/>
        <v>0</v>
      </c>
      <c r="J729" s="16">
        <f t="shared" si="85"/>
        <v>0</v>
      </c>
      <c r="K729" s="16">
        <f t="shared" si="85"/>
        <v>0</v>
      </c>
      <c r="M729" s="22">
        <v>4784000</v>
      </c>
      <c r="N729" s="23">
        <v>4788000</v>
      </c>
      <c r="O729" s="25">
        <v>3387200</v>
      </c>
    </row>
    <row r="730" spans="2:15" ht="15" customHeight="1">
      <c r="B730" s="16">
        <f t="shared" si="80"/>
        <v>0</v>
      </c>
      <c r="C730" s="16">
        <f t="shared" si="85"/>
        <v>0</v>
      </c>
      <c r="D730" s="16">
        <f t="shared" si="85"/>
        <v>0</v>
      </c>
      <c r="E730" s="16">
        <f t="shared" si="85"/>
        <v>0</v>
      </c>
      <c r="F730" s="16">
        <f t="shared" si="85"/>
        <v>0</v>
      </c>
      <c r="G730" s="16">
        <f t="shared" si="85"/>
        <v>0</v>
      </c>
      <c r="H730" s="16">
        <f t="shared" si="85"/>
        <v>0</v>
      </c>
      <c r="I730" s="16">
        <f t="shared" si="85"/>
        <v>0</v>
      </c>
      <c r="J730" s="16">
        <f t="shared" si="85"/>
        <v>0</v>
      </c>
      <c r="K730" s="16">
        <f t="shared" si="85"/>
        <v>0</v>
      </c>
      <c r="M730" s="22">
        <v>4788000</v>
      </c>
      <c r="N730" s="23">
        <v>4792000</v>
      </c>
      <c r="O730" s="25">
        <v>3390400</v>
      </c>
    </row>
    <row r="731" spans="2:15" ht="15" customHeight="1">
      <c r="B731" s="16">
        <f t="shared" si="80"/>
        <v>0</v>
      </c>
      <c r="C731" s="16">
        <f t="shared" si="85"/>
        <v>0</v>
      </c>
      <c r="D731" s="16">
        <f t="shared" si="85"/>
        <v>0</v>
      </c>
      <c r="E731" s="16">
        <f t="shared" si="85"/>
        <v>0</v>
      </c>
      <c r="F731" s="16">
        <f t="shared" si="85"/>
        <v>0</v>
      </c>
      <c r="G731" s="16">
        <f t="shared" si="85"/>
        <v>0</v>
      </c>
      <c r="H731" s="16">
        <f t="shared" si="85"/>
        <v>0</v>
      </c>
      <c r="I731" s="16">
        <f t="shared" si="85"/>
        <v>0</v>
      </c>
      <c r="J731" s="16">
        <f t="shared" si="85"/>
        <v>0</v>
      </c>
      <c r="K731" s="16">
        <f t="shared" si="85"/>
        <v>0</v>
      </c>
      <c r="M731" s="22">
        <v>4792000</v>
      </c>
      <c r="N731" s="23">
        <v>4796000</v>
      </c>
      <c r="O731" s="25">
        <v>3393600</v>
      </c>
    </row>
    <row r="732" spans="2:15" ht="15" customHeight="1">
      <c r="B732" s="16">
        <f t="shared" si="80"/>
        <v>0</v>
      </c>
      <c r="C732" s="16">
        <f t="shared" si="85"/>
        <v>0</v>
      </c>
      <c r="D732" s="16">
        <f t="shared" si="85"/>
        <v>0</v>
      </c>
      <c r="E732" s="16">
        <f t="shared" si="85"/>
        <v>0</v>
      </c>
      <c r="F732" s="16">
        <f t="shared" si="85"/>
        <v>0</v>
      </c>
      <c r="G732" s="16">
        <f t="shared" si="85"/>
        <v>0</v>
      </c>
      <c r="H732" s="16">
        <f t="shared" si="85"/>
        <v>0</v>
      </c>
      <c r="I732" s="16">
        <f t="shared" si="85"/>
        <v>0</v>
      </c>
      <c r="J732" s="16">
        <f t="shared" si="85"/>
        <v>0</v>
      </c>
      <c r="K732" s="16">
        <f t="shared" si="85"/>
        <v>0</v>
      </c>
      <c r="M732" s="22">
        <v>4796000</v>
      </c>
      <c r="N732" s="23">
        <v>4800000</v>
      </c>
      <c r="O732" s="25">
        <v>3396800</v>
      </c>
    </row>
    <row r="733" spans="2:15" ht="15" customHeight="1">
      <c r="B733" s="16">
        <f t="shared" si="80"/>
        <v>0</v>
      </c>
      <c r="C733" s="16">
        <f t="shared" si="85"/>
        <v>0</v>
      </c>
      <c r="D733" s="16">
        <f t="shared" si="85"/>
        <v>0</v>
      </c>
      <c r="E733" s="16">
        <f t="shared" si="85"/>
        <v>0</v>
      </c>
      <c r="F733" s="16">
        <f t="shared" si="85"/>
        <v>0</v>
      </c>
      <c r="G733" s="16">
        <f t="shared" si="85"/>
        <v>0</v>
      </c>
      <c r="H733" s="16">
        <f t="shared" si="85"/>
        <v>0</v>
      </c>
      <c r="I733" s="16">
        <f t="shared" si="85"/>
        <v>0</v>
      </c>
      <c r="J733" s="16">
        <f t="shared" si="85"/>
        <v>0</v>
      </c>
      <c r="K733" s="16">
        <f t="shared" si="85"/>
        <v>0</v>
      </c>
      <c r="M733" s="22">
        <v>4800000</v>
      </c>
      <c r="N733" s="23">
        <v>4804000</v>
      </c>
      <c r="O733" s="25">
        <v>3400000</v>
      </c>
    </row>
    <row r="734" spans="2:15" ht="15" customHeight="1">
      <c r="B734" s="16">
        <f t="shared" si="80"/>
        <v>0</v>
      </c>
      <c r="C734" s="16">
        <f t="shared" si="85"/>
        <v>0</v>
      </c>
      <c r="D734" s="16">
        <f t="shared" si="85"/>
        <v>0</v>
      </c>
      <c r="E734" s="16">
        <f t="shared" si="85"/>
        <v>0</v>
      </c>
      <c r="F734" s="16">
        <f t="shared" si="85"/>
        <v>0</v>
      </c>
      <c r="G734" s="16">
        <f t="shared" si="85"/>
        <v>0</v>
      </c>
      <c r="H734" s="16">
        <f t="shared" si="85"/>
        <v>0</v>
      </c>
      <c r="I734" s="16">
        <f t="shared" si="85"/>
        <v>0</v>
      </c>
      <c r="J734" s="16">
        <f t="shared" si="85"/>
        <v>0</v>
      </c>
      <c r="K734" s="16">
        <f t="shared" si="85"/>
        <v>0</v>
      </c>
      <c r="M734" s="22">
        <v>4804000</v>
      </c>
      <c r="N734" s="23">
        <v>4808000</v>
      </c>
      <c r="O734" s="25">
        <v>3403200</v>
      </c>
    </row>
    <row r="735" spans="2:15" ht="15" customHeight="1">
      <c r="B735" s="16">
        <f t="shared" si="80"/>
        <v>0</v>
      </c>
      <c r="C735" s="16">
        <f t="shared" si="85"/>
        <v>0</v>
      </c>
      <c r="D735" s="16">
        <f t="shared" si="85"/>
        <v>0</v>
      </c>
      <c r="E735" s="16">
        <f t="shared" si="85"/>
        <v>0</v>
      </c>
      <c r="F735" s="16">
        <f t="shared" si="85"/>
        <v>0</v>
      </c>
      <c r="G735" s="16">
        <f t="shared" si="85"/>
        <v>0</v>
      </c>
      <c r="H735" s="16">
        <f t="shared" si="85"/>
        <v>0</v>
      </c>
      <c r="I735" s="16">
        <f t="shared" si="85"/>
        <v>0</v>
      </c>
      <c r="J735" s="16">
        <f t="shared" si="85"/>
        <v>0</v>
      </c>
      <c r="K735" s="16">
        <f t="shared" si="85"/>
        <v>0</v>
      </c>
      <c r="M735" s="22">
        <v>4808000</v>
      </c>
      <c r="N735" s="23">
        <v>4812000</v>
      </c>
      <c r="O735" s="25">
        <v>3406400</v>
      </c>
    </row>
    <row r="736" spans="2:15" ht="15" customHeight="1">
      <c r="B736" s="16">
        <f t="shared" si="80"/>
        <v>0</v>
      </c>
      <c r="C736" s="16">
        <f t="shared" si="85"/>
        <v>0</v>
      </c>
      <c r="D736" s="16">
        <f t="shared" si="85"/>
        <v>0</v>
      </c>
      <c r="E736" s="16">
        <f t="shared" si="85"/>
        <v>0</v>
      </c>
      <c r="F736" s="16">
        <f t="shared" si="85"/>
        <v>0</v>
      </c>
      <c r="G736" s="16">
        <f t="shared" si="85"/>
        <v>0</v>
      </c>
      <c r="H736" s="16">
        <f t="shared" si="85"/>
        <v>0</v>
      </c>
      <c r="I736" s="16">
        <f t="shared" si="85"/>
        <v>0</v>
      </c>
      <c r="J736" s="16">
        <f t="shared" si="85"/>
        <v>0</v>
      </c>
      <c r="K736" s="16">
        <f t="shared" si="85"/>
        <v>0</v>
      </c>
      <c r="M736" s="22">
        <v>4812000</v>
      </c>
      <c r="N736" s="23">
        <v>4816000</v>
      </c>
      <c r="O736" s="25">
        <v>3409600</v>
      </c>
    </row>
    <row r="737" spans="2:15" ht="15" customHeight="1">
      <c r="B737" s="16">
        <f t="shared" si="80"/>
        <v>0</v>
      </c>
      <c r="C737" s="16">
        <f t="shared" si="85"/>
        <v>0</v>
      </c>
      <c r="D737" s="16">
        <f t="shared" si="85"/>
        <v>0</v>
      </c>
      <c r="E737" s="16">
        <f t="shared" si="85"/>
        <v>0</v>
      </c>
      <c r="F737" s="16">
        <f t="shared" si="85"/>
        <v>0</v>
      </c>
      <c r="G737" s="16">
        <f t="shared" si="85"/>
        <v>0</v>
      </c>
      <c r="H737" s="16">
        <f t="shared" si="85"/>
        <v>0</v>
      </c>
      <c r="I737" s="16">
        <f t="shared" si="85"/>
        <v>0</v>
      </c>
      <c r="J737" s="16">
        <f t="shared" si="85"/>
        <v>0</v>
      </c>
      <c r="K737" s="16">
        <f t="shared" si="85"/>
        <v>0</v>
      </c>
      <c r="M737" s="22">
        <v>4816000</v>
      </c>
      <c r="N737" s="23">
        <v>4820000</v>
      </c>
      <c r="O737" s="25">
        <v>3412800</v>
      </c>
    </row>
    <row r="738" spans="2:15" ht="15" customHeight="1">
      <c r="B738" s="16">
        <f t="shared" si="80"/>
        <v>0</v>
      </c>
      <c r="C738" s="16">
        <f t="shared" si="85"/>
        <v>0</v>
      </c>
      <c r="D738" s="16">
        <f t="shared" si="85"/>
        <v>0</v>
      </c>
      <c r="E738" s="16">
        <f t="shared" si="85"/>
        <v>0</v>
      </c>
      <c r="F738" s="16">
        <f t="shared" si="85"/>
        <v>0</v>
      </c>
      <c r="G738" s="16">
        <f t="shared" si="85"/>
        <v>0</v>
      </c>
      <c r="H738" s="16">
        <f t="shared" si="85"/>
        <v>0</v>
      </c>
      <c r="I738" s="16">
        <f t="shared" si="85"/>
        <v>0</v>
      </c>
      <c r="J738" s="16">
        <f t="shared" si="85"/>
        <v>0</v>
      </c>
      <c r="K738" s="16">
        <f t="shared" si="85"/>
        <v>0</v>
      </c>
      <c r="M738" s="22">
        <v>4820000</v>
      </c>
      <c r="N738" s="23">
        <v>4824000</v>
      </c>
      <c r="O738" s="25">
        <v>3416000</v>
      </c>
    </row>
    <row r="739" spans="2:15" ht="15" customHeight="1">
      <c r="B739" s="16">
        <f t="shared" si="80"/>
        <v>0</v>
      </c>
      <c r="C739" s="16">
        <f t="shared" ref="C739:K748" si="86">IF(AND($M739&lt;=C$4,C$4&lt;$N739),$O739,0)</f>
        <v>0</v>
      </c>
      <c r="D739" s="16">
        <f t="shared" si="86"/>
        <v>0</v>
      </c>
      <c r="E739" s="16">
        <f t="shared" si="86"/>
        <v>0</v>
      </c>
      <c r="F739" s="16">
        <f t="shared" si="86"/>
        <v>0</v>
      </c>
      <c r="G739" s="16">
        <f t="shared" si="86"/>
        <v>0</v>
      </c>
      <c r="H739" s="16">
        <f t="shared" si="86"/>
        <v>0</v>
      </c>
      <c r="I739" s="16">
        <f t="shared" si="86"/>
        <v>0</v>
      </c>
      <c r="J739" s="16">
        <f t="shared" si="86"/>
        <v>0</v>
      </c>
      <c r="K739" s="16">
        <f t="shared" si="86"/>
        <v>0</v>
      </c>
      <c r="M739" s="22">
        <v>4824000</v>
      </c>
      <c r="N739" s="23">
        <v>4828000</v>
      </c>
      <c r="O739" s="25">
        <v>3419200</v>
      </c>
    </row>
    <row r="740" spans="2:15" ht="15" customHeight="1">
      <c r="B740" s="16">
        <f t="shared" si="80"/>
        <v>0</v>
      </c>
      <c r="C740" s="16">
        <f t="shared" si="86"/>
        <v>0</v>
      </c>
      <c r="D740" s="16">
        <f t="shared" si="86"/>
        <v>0</v>
      </c>
      <c r="E740" s="16">
        <f t="shared" si="86"/>
        <v>0</v>
      </c>
      <c r="F740" s="16">
        <f t="shared" si="86"/>
        <v>0</v>
      </c>
      <c r="G740" s="16">
        <f t="shared" si="86"/>
        <v>0</v>
      </c>
      <c r="H740" s="16">
        <f t="shared" si="86"/>
        <v>0</v>
      </c>
      <c r="I740" s="16">
        <f t="shared" si="86"/>
        <v>0</v>
      </c>
      <c r="J740" s="16">
        <f t="shared" si="86"/>
        <v>0</v>
      </c>
      <c r="K740" s="16">
        <f t="shared" si="86"/>
        <v>0</v>
      </c>
      <c r="M740" s="22">
        <v>4828000</v>
      </c>
      <c r="N740" s="23">
        <v>4832000</v>
      </c>
      <c r="O740" s="25">
        <v>3422400</v>
      </c>
    </row>
    <row r="741" spans="2:15" ht="15" customHeight="1">
      <c r="B741" s="16">
        <f t="shared" ref="B741:B804" si="87">IF(AND($M741&lt;=B$4,B$4&lt;$N741),$O741,0)</f>
        <v>0</v>
      </c>
      <c r="C741" s="16">
        <f t="shared" si="86"/>
        <v>0</v>
      </c>
      <c r="D741" s="16">
        <f t="shared" si="86"/>
        <v>0</v>
      </c>
      <c r="E741" s="16">
        <f t="shared" si="86"/>
        <v>0</v>
      </c>
      <c r="F741" s="16">
        <f t="shared" si="86"/>
        <v>0</v>
      </c>
      <c r="G741" s="16">
        <f t="shared" si="86"/>
        <v>0</v>
      </c>
      <c r="H741" s="16">
        <f t="shared" si="86"/>
        <v>0</v>
      </c>
      <c r="I741" s="16">
        <f t="shared" si="86"/>
        <v>0</v>
      </c>
      <c r="J741" s="16">
        <f t="shared" si="86"/>
        <v>0</v>
      </c>
      <c r="K741" s="16">
        <f t="shared" si="86"/>
        <v>0</v>
      </c>
      <c r="M741" s="22">
        <v>4832000</v>
      </c>
      <c r="N741" s="23">
        <v>4836000</v>
      </c>
      <c r="O741" s="25">
        <v>3425600</v>
      </c>
    </row>
    <row r="742" spans="2:15" ht="15" customHeight="1">
      <c r="B742" s="16">
        <f t="shared" si="87"/>
        <v>0</v>
      </c>
      <c r="C742" s="16">
        <f t="shared" si="86"/>
        <v>0</v>
      </c>
      <c r="D742" s="16">
        <f t="shared" si="86"/>
        <v>0</v>
      </c>
      <c r="E742" s="16">
        <f t="shared" si="86"/>
        <v>0</v>
      </c>
      <c r="F742" s="16">
        <f t="shared" si="86"/>
        <v>0</v>
      </c>
      <c r="G742" s="16">
        <f t="shared" si="86"/>
        <v>0</v>
      </c>
      <c r="H742" s="16">
        <f t="shared" si="86"/>
        <v>0</v>
      </c>
      <c r="I742" s="16">
        <f t="shared" si="86"/>
        <v>0</v>
      </c>
      <c r="J742" s="16">
        <f t="shared" si="86"/>
        <v>0</v>
      </c>
      <c r="K742" s="16">
        <f t="shared" si="86"/>
        <v>0</v>
      </c>
      <c r="M742" s="22">
        <v>4836000</v>
      </c>
      <c r="N742" s="23">
        <v>4840000</v>
      </c>
      <c r="O742" s="25">
        <v>3428800</v>
      </c>
    </row>
    <row r="743" spans="2:15" ht="15" customHeight="1">
      <c r="B743" s="16">
        <f t="shared" si="87"/>
        <v>0</v>
      </c>
      <c r="C743" s="16">
        <f t="shared" si="86"/>
        <v>0</v>
      </c>
      <c r="D743" s="16">
        <f t="shared" si="86"/>
        <v>0</v>
      </c>
      <c r="E743" s="16">
        <f t="shared" si="86"/>
        <v>0</v>
      </c>
      <c r="F743" s="16">
        <f t="shared" si="86"/>
        <v>0</v>
      </c>
      <c r="G743" s="16">
        <f t="shared" si="86"/>
        <v>0</v>
      </c>
      <c r="H743" s="16">
        <f t="shared" si="86"/>
        <v>0</v>
      </c>
      <c r="I743" s="16">
        <f t="shared" si="86"/>
        <v>0</v>
      </c>
      <c r="J743" s="16">
        <f t="shared" si="86"/>
        <v>0</v>
      </c>
      <c r="K743" s="16">
        <f t="shared" si="86"/>
        <v>0</v>
      </c>
      <c r="M743" s="22">
        <v>4840000</v>
      </c>
      <c r="N743" s="23">
        <v>4844000</v>
      </c>
      <c r="O743" s="25">
        <v>3432000</v>
      </c>
    </row>
    <row r="744" spans="2:15" ht="15" customHeight="1">
      <c r="B744" s="16">
        <f t="shared" si="87"/>
        <v>0</v>
      </c>
      <c r="C744" s="16">
        <f t="shared" si="86"/>
        <v>0</v>
      </c>
      <c r="D744" s="16">
        <f t="shared" si="86"/>
        <v>0</v>
      </c>
      <c r="E744" s="16">
        <f t="shared" si="86"/>
        <v>0</v>
      </c>
      <c r="F744" s="16">
        <f t="shared" si="86"/>
        <v>0</v>
      </c>
      <c r="G744" s="16">
        <f t="shared" si="86"/>
        <v>0</v>
      </c>
      <c r="H744" s="16">
        <f t="shared" si="86"/>
        <v>0</v>
      </c>
      <c r="I744" s="16">
        <f t="shared" si="86"/>
        <v>0</v>
      </c>
      <c r="J744" s="16">
        <f t="shared" si="86"/>
        <v>0</v>
      </c>
      <c r="K744" s="16">
        <f t="shared" si="86"/>
        <v>0</v>
      </c>
      <c r="M744" s="22">
        <v>4844000</v>
      </c>
      <c r="N744" s="23">
        <v>4848000</v>
      </c>
      <c r="O744" s="25">
        <v>3435200</v>
      </c>
    </row>
    <row r="745" spans="2:15" ht="15" customHeight="1">
      <c r="B745" s="16">
        <f t="shared" si="87"/>
        <v>0</v>
      </c>
      <c r="C745" s="16">
        <f t="shared" si="86"/>
        <v>0</v>
      </c>
      <c r="D745" s="16">
        <f t="shared" si="86"/>
        <v>0</v>
      </c>
      <c r="E745" s="16">
        <f t="shared" si="86"/>
        <v>0</v>
      </c>
      <c r="F745" s="16">
        <f t="shared" si="86"/>
        <v>0</v>
      </c>
      <c r="G745" s="16">
        <f t="shared" si="86"/>
        <v>0</v>
      </c>
      <c r="H745" s="16">
        <f t="shared" si="86"/>
        <v>0</v>
      </c>
      <c r="I745" s="16">
        <f t="shared" si="86"/>
        <v>0</v>
      </c>
      <c r="J745" s="16">
        <f t="shared" si="86"/>
        <v>0</v>
      </c>
      <c r="K745" s="16">
        <f t="shared" si="86"/>
        <v>0</v>
      </c>
      <c r="M745" s="22">
        <v>4848000</v>
      </c>
      <c r="N745" s="23">
        <v>4852000</v>
      </c>
      <c r="O745" s="25">
        <v>3438400</v>
      </c>
    </row>
    <row r="746" spans="2:15" ht="15" customHeight="1">
      <c r="B746" s="16">
        <f t="shared" si="87"/>
        <v>0</v>
      </c>
      <c r="C746" s="16">
        <f t="shared" si="86"/>
        <v>0</v>
      </c>
      <c r="D746" s="16">
        <f t="shared" si="86"/>
        <v>0</v>
      </c>
      <c r="E746" s="16">
        <f t="shared" si="86"/>
        <v>0</v>
      </c>
      <c r="F746" s="16">
        <f t="shared" si="86"/>
        <v>0</v>
      </c>
      <c r="G746" s="16">
        <f t="shared" si="86"/>
        <v>0</v>
      </c>
      <c r="H746" s="16">
        <f t="shared" si="86"/>
        <v>0</v>
      </c>
      <c r="I746" s="16">
        <f t="shared" si="86"/>
        <v>0</v>
      </c>
      <c r="J746" s="16">
        <f t="shared" si="86"/>
        <v>0</v>
      </c>
      <c r="K746" s="16">
        <f t="shared" si="86"/>
        <v>0</v>
      </c>
      <c r="M746" s="22">
        <v>4852000</v>
      </c>
      <c r="N746" s="23">
        <v>4856000</v>
      </c>
      <c r="O746" s="25">
        <v>3441600</v>
      </c>
    </row>
    <row r="747" spans="2:15" ht="15" customHeight="1">
      <c r="B747" s="16">
        <f t="shared" si="87"/>
        <v>0</v>
      </c>
      <c r="C747" s="16">
        <f t="shared" si="86"/>
        <v>0</v>
      </c>
      <c r="D747" s="16">
        <f t="shared" si="86"/>
        <v>0</v>
      </c>
      <c r="E747" s="16">
        <f t="shared" si="86"/>
        <v>0</v>
      </c>
      <c r="F747" s="16">
        <f t="shared" si="86"/>
        <v>0</v>
      </c>
      <c r="G747" s="16">
        <f t="shared" si="86"/>
        <v>0</v>
      </c>
      <c r="H747" s="16">
        <f t="shared" si="86"/>
        <v>0</v>
      </c>
      <c r="I747" s="16">
        <f t="shared" si="86"/>
        <v>0</v>
      </c>
      <c r="J747" s="16">
        <f t="shared" si="86"/>
        <v>0</v>
      </c>
      <c r="K747" s="16">
        <f t="shared" si="86"/>
        <v>0</v>
      </c>
      <c r="M747" s="22">
        <v>4856000</v>
      </c>
      <c r="N747" s="23">
        <v>4860000</v>
      </c>
      <c r="O747" s="25">
        <v>3444800</v>
      </c>
    </row>
    <row r="748" spans="2:15" ht="15" customHeight="1">
      <c r="B748" s="16">
        <f t="shared" si="87"/>
        <v>0</v>
      </c>
      <c r="C748" s="16">
        <f t="shared" si="86"/>
        <v>0</v>
      </c>
      <c r="D748" s="16">
        <f t="shared" si="86"/>
        <v>0</v>
      </c>
      <c r="E748" s="16">
        <f t="shared" si="86"/>
        <v>0</v>
      </c>
      <c r="F748" s="16">
        <f t="shared" si="86"/>
        <v>0</v>
      </c>
      <c r="G748" s="16">
        <f t="shared" si="86"/>
        <v>0</v>
      </c>
      <c r="H748" s="16">
        <f t="shared" si="86"/>
        <v>0</v>
      </c>
      <c r="I748" s="16">
        <f t="shared" si="86"/>
        <v>0</v>
      </c>
      <c r="J748" s="16">
        <f t="shared" si="86"/>
        <v>0</v>
      </c>
      <c r="K748" s="16">
        <f t="shared" si="86"/>
        <v>0</v>
      </c>
      <c r="M748" s="22">
        <v>4860000</v>
      </c>
      <c r="N748" s="23">
        <v>4864000</v>
      </c>
      <c r="O748" s="25">
        <v>3448000</v>
      </c>
    </row>
    <row r="749" spans="2:15" ht="15" customHeight="1">
      <c r="B749" s="16">
        <f t="shared" si="87"/>
        <v>0</v>
      </c>
      <c r="C749" s="16">
        <f t="shared" ref="C749:K754" si="88">IF(AND($M749&lt;=C$4,C$4&lt;$N749),$O749,0)</f>
        <v>0</v>
      </c>
      <c r="D749" s="16">
        <f t="shared" si="88"/>
        <v>0</v>
      </c>
      <c r="E749" s="16">
        <f t="shared" si="88"/>
        <v>0</v>
      </c>
      <c r="F749" s="16">
        <f t="shared" si="88"/>
        <v>0</v>
      </c>
      <c r="G749" s="16">
        <f t="shared" si="88"/>
        <v>0</v>
      </c>
      <c r="H749" s="16">
        <f t="shared" si="88"/>
        <v>0</v>
      </c>
      <c r="I749" s="16">
        <f t="shared" si="88"/>
        <v>0</v>
      </c>
      <c r="J749" s="16">
        <f t="shared" si="88"/>
        <v>0</v>
      </c>
      <c r="K749" s="16">
        <f t="shared" si="88"/>
        <v>0</v>
      </c>
      <c r="M749" s="22">
        <v>4864000</v>
      </c>
      <c r="N749" s="23">
        <v>4868000</v>
      </c>
      <c r="O749" s="25">
        <v>3451200</v>
      </c>
    </row>
    <row r="750" spans="2:15" ht="15" customHeight="1">
      <c r="B750" s="16">
        <f t="shared" si="87"/>
        <v>0</v>
      </c>
      <c r="C750" s="16">
        <f t="shared" si="88"/>
        <v>0</v>
      </c>
      <c r="D750" s="16">
        <f t="shared" si="88"/>
        <v>0</v>
      </c>
      <c r="E750" s="16">
        <f t="shared" si="88"/>
        <v>0</v>
      </c>
      <c r="F750" s="16">
        <f t="shared" si="88"/>
        <v>0</v>
      </c>
      <c r="G750" s="16">
        <f t="shared" si="88"/>
        <v>0</v>
      </c>
      <c r="H750" s="16">
        <f t="shared" si="88"/>
        <v>0</v>
      </c>
      <c r="I750" s="16">
        <f t="shared" si="88"/>
        <v>0</v>
      </c>
      <c r="J750" s="16">
        <f t="shared" si="88"/>
        <v>0</v>
      </c>
      <c r="K750" s="16">
        <f t="shared" si="88"/>
        <v>0</v>
      </c>
      <c r="M750" s="22">
        <v>4868000</v>
      </c>
      <c r="N750" s="23">
        <v>4872000</v>
      </c>
      <c r="O750" s="25">
        <v>3454400</v>
      </c>
    </row>
    <row r="751" spans="2:15" ht="15" customHeight="1">
      <c r="B751" s="16">
        <f t="shared" si="87"/>
        <v>0</v>
      </c>
      <c r="C751" s="16">
        <f t="shared" si="88"/>
        <v>0</v>
      </c>
      <c r="D751" s="16">
        <f t="shared" si="88"/>
        <v>0</v>
      </c>
      <c r="E751" s="16">
        <f t="shared" si="88"/>
        <v>0</v>
      </c>
      <c r="F751" s="16">
        <f t="shared" si="88"/>
        <v>0</v>
      </c>
      <c r="G751" s="16">
        <f t="shared" si="88"/>
        <v>0</v>
      </c>
      <c r="H751" s="16">
        <f t="shared" si="88"/>
        <v>0</v>
      </c>
      <c r="I751" s="16">
        <f t="shared" si="88"/>
        <v>0</v>
      </c>
      <c r="J751" s="16">
        <f t="shared" si="88"/>
        <v>0</v>
      </c>
      <c r="K751" s="16">
        <f t="shared" si="88"/>
        <v>0</v>
      </c>
      <c r="M751" s="22">
        <v>4872000</v>
      </c>
      <c r="N751" s="23">
        <v>4876000</v>
      </c>
      <c r="O751" s="25">
        <v>3457600</v>
      </c>
    </row>
    <row r="752" spans="2:15" ht="15" customHeight="1">
      <c r="B752" s="16">
        <f t="shared" si="87"/>
        <v>0</v>
      </c>
      <c r="C752" s="16">
        <f t="shared" si="88"/>
        <v>0</v>
      </c>
      <c r="D752" s="16">
        <f t="shared" si="88"/>
        <v>0</v>
      </c>
      <c r="E752" s="16">
        <f t="shared" si="88"/>
        <v>0</v>
      </c>
      <c r="F752" s="16">
        <f t="shared" si="88"/>
        <v>0</v>
      </c>
      <c r="G752" s="16">
        <f t="shared" si="88"/>
        <v>0</v>
      </c>
      <c r="H752" s="16">
        <f t="shared" si="88"/>
        <v>0</v>
      </c>
      <c r="I752" s="16">
        <f t="shared" si="88"/>
        <v>0</v>
      </c>
      <c r="J752" s="16">
        <f t="shared" si="88"/>
        <v>0</v>
      </c>
      <c r="K752" s="16">
        <f t="shared" si="88"/>
        <v>0</v>
      </c>
      <c r="M752" s="22">
        <v>4876000</v>
      </c>
      <c r="N752" s="23">
        <v>4880000</v>
      </c>
      <c r="O752" s="25">
        <v>3460800</v>
      </c>
    </row>
    <row r="753" spans="2:15" ht="15" customHeight="1">
      <c r="B753" s="16">
        <f t="shared" si="87"/>
        <v>0</v>
      </c>
      <c r="C753" s="16">
        <f t="shared" si="88"/>
        <v>0</v>
      </c>
      <c r="D753" s="16">
        <f t="shared" si="88"/>
        <v>0</v>
      </c>
      <c r="E753" s="16">
        <f t="shared" si="88"/>
        <v>0</v>
      </c>
      <c r="F753" s="16">
        <f t="shared" si="88"/>
        <v>0</v>
      </c>
      <c r="G753" s="16">
        <f t="shared" si="88"/>
        <v>0</v>
      </c>
      <c r="H753" s="16">
        <f t="shared" si="88"/>
        <v>0</v>
      </c>
      <c r="I753" s="16">
        <f t="shared" si="88"/>
        <v>0</v>
      </c>
      <c r="J753" s="16">
        <f t="shared" si="88"/>
        <v>0</v>
      </c>
      <c r="K753" s="16">
        <f t="shared" si="88"/>
        <v>0</v>
      </c>
      <c r="M753" s="22">
        <v>4880000</v>
      </c>
      <c r="N753" s="23">
        <v>4884000</v>
      </c>
      <c r="O753" s="25">
        <v>3464000</v>
      </c>
    </row>
    <row r="754" spans="2:15" ht="15" customHeight="1">
      <c r="B754" s="16">
        <f t="shared" si="87"/>
        <v>0</v>
      </c>
      <c r="C754" s="16">
        <f t="shared" si="88"/>
        <v>0</v>
      </c>
      <c r="D754" s="16">
        <f t="shared" si="88"/>
        <v>0</v>
      </c>
      <c r="E754" s="16">
        <f t="shared" si="88"/>
        <v>0</v>
      </c>
      <c r="F754" s="16">
        <f t="shared" si="88"/>
        <v>0</v>
      </c>
      <c r="G754" s="16">
        <f t="shared" si="88"/>
        <v>0</v>
      </c>
      <c r="H754" s="16">
        <f t="shared" si="88"/>
        <v>0</v>
      </c>
      <c r="I754" s="16">
        <f t="shared" si="88"/>
        <v>0</v>
      </c>
      <c r="J754" s="16">
        <f t="shared" si="88"/>
        <v>0</v>
      </c>
      <c r="K754" s="16">
        <f t="shared" si="88"/>
        <v>0</v>
      </c>
      <c r="M754" s="22">
        <v>4884000</v>
      </c>
      <c r="N754" s="23">
        <v>4888000</v>
      </c>
      <c r="O754" s="25">
        <v>3467200</v>
      </c>
    </row>
    <row r="755" spans="2:15" ht="15" customHeight="1">
      <c r="B755" s="16">
        <f t="shared" si="87"/>
        <v>0</v>
      </c>
      <c r="C755" s="16">
        <f t="shared" ref="C755:J755" si="89">IF(AND($M755&lt;=C$4,C$4&lt;$N755),$O755,0)</f>
        <v>0</v>
      </c>
      <c r="D755" s="16">
        <f t="shared" si="89"/>
        <v>0</v>
      </c>
      <c r="E755" s="16">
        <f t="shared" si="89"/>
        <v>0</v>
      </c>
      <c r="F755" s="16">
        <f t="shared" si="89"/>
        <v>0</v>
      </c>
      <c r="G755" s="16">
        <f t="shared" si="89"/>
        <v>0</v>
      </c>
      <c r="H755" s="16">
        <f t="shared" si="89"/>
        <v>0</v>
      </c>
      <c r="I755" s="16">
        <f t="shared" si="89"/>
        <v>0</v>
      </c>
      <c r="J755" s="16">
        <f t="shared" si="89"/>
        <v>0</v>
      </c>
      <c r="K755" s="16">
        <f t="shared" ref="C755:K770" si="90">IF(AND($M755&lt;=K$4,K$4&lt;$N755),$O755,0)</f>
        <v>0</v>
      </c>
      <c r="M755" s="22">
        <v>4888000</v>
      </c>
      <c r="N755" s="23">
        <v>4892000</v>
      </c>
      <c r="O755" s="25">
        <v>3470400</v>
      </c>
    </row>
    <row r="756" spans="2:15" ht="15" customHeight="1">
      <c r="B756" s="16">
        <f t="shared" si="87"/>
        <v>0</v>
      </c>
      <c r="C756" s="16">
        <f t="shared" si="90"/>
        <v>0</v>
      </c>
      <c r="D756" s="16">
        <f t="shared" si="90"/>
        <v>0</v>
      </c>
      <c r="E756" s="16">
        <f t="shared" si="90"/>
        <v>0</v>
      </c>
      <c r="F756" s="16">
        <f t="shared" si="90"/>
        <v>0</v>
      </c>
      <c r="G756" s="16">
        <f t="shared" si="90"/>
        <v>0</v>
      </c>
      <c r="H756" s="16">
        <f t="shared" si="90"/>
        <v>0</v>
      </c>
      <c r="I756" s="16">
        <f t="shared" si="90"/>
        <v>0</v>
      </c>
      <c r="J756" s="16">
        <f t="shared" si="90"/>
        <v>0</v>
      </c>
      <c r="K756" s="16">
        <f t="shared" si="90"/>
        <v>0</v>
      </c>
      <c r="M756" s="22">
        <v>4892000</v>
      </c>
      <c r="N756" s="23">
        <v>4896000</v>
      </c>
      <c r="O756" s="25">
        <v>3473600</v>
      </c>
    </row>
    <row r="757" spans="2:15" ht="15" customHeight="1">
      <c r="B757" s="16">
        <f t="shared" si="87"/>
        <v>0</v>
      </c>
      <c r="C757" s="16">
        <f t="shared" si="90"/>
        <v>0</v>
      </c>
      <c r="D757" s="16">
        <f t="shared" si="90"/>
        <v>0</v>
      </c>
      <c r="E757" s="16">
        <f t="shared" si="90"/>
        <v>0</v>
      </c>
      <c r="F757" s="16">
        <f t="shared" si="90"/>
        <v>0</v>
      </c>
      <c r="G757" s="16">
        <f t="shared" si="90"/>
        <v>0</v>
      </c>
      <c r="H757" s="16">
        <f t="shared" si="90"/>
        <v>0</v>
      </c>
      <c r="I757" s="16">
        <f t="shared" si="90"/>
        <v>0</v>
      </c>
      <c r="J757" s="16">
        <f t="shared" si="90"/>
        <v>0</v>
      </c>
      <c r="K757" s="16">
        <f t="shared" si="90"/>
        <v>0</v>
      </c>
      <c r="M757" s="22">
        <v>4896000</v>
      </c>
      <c r="N757" s="23">
        <v>4900000</v>
      </c>
      <c r="O757" s="25">
        <v>3476800</v>
      </c>
    </row>
    <row r="758" spans="2:15" ht="15" customHeight="1">
      <c r="B758" s="16">
        <f t="shared" si="87"/>
        <v>0</v>
      </c>
      <c r="C758" s="16">
        <f t="shared" si="90"/>
        <v>0</v>
      </c>
      <c r="D758" s="16">
        <f t="shared" si="90"/>
        <v>0</v>
      </c>
      <c r="E758" s="16">
        <f t="shared" si="90"/>
        <v>0</v>
      </c>
      <c r="F758" s="16">
        <f t="shared" si="90"/>
        <v>0</v>
      </c>
      <c r="G758" s="16">
        <f t="shared" si="90"/>
        <v>0</v>
      </c>
      <c r="H758" s="16">
        <f t="shared" si="90"/>
        <v>0</v>
      </c>
      <c r="I758" s="16">
        <f t="shared" si="90"/>
        <v>0</v>
      </c>
      <c r="J758" s="16">
        <f t="shared" si="90"/>
        <v>0</v>
      </c>
      <c r="K758" s="16">
        <f t="shared" si="90"/>
        <v>0</v>
      </c>
      <c r="M758" s="22">
        <v>4900000</v>
      </c>
      <c r="N758" s="23">
        <v>4904000</v>
      </c>
      <c r="O758" s="25">
        <v>3480000</v>
      </c>
    </row>
    <row r="759" spans="2:15" ht="15" customHeight="1">
      <c r="B759" s="16">
        <f t="shared" si="87"/>
        <v>0</v>
      </c>
      <c r="C759" s="16">
        <f t="shared" si="90"/>
        <v>0</v>
      </c>
      <c r="D759" s="16">
        <f t="shared" si="90"/>
        <v>0</v>
      </c>
      <c r="E759" s="16">
        <f t="shared" si="90"/>
        <v>0</v>
      </c>
      <c r="F759" s="16">
        <f t="shared" si="90"/>
        <v>0</v>
      </c>
      <c r="G759" s="16">
        <f t="shared" si="90"/>
        <v>0</v>
      </c>
      <c r="H759" s="16">
        <f t="shared" si="90"/>
        <v>0</v>
      </c>
      <c r="I759" s="16">
        <f t="shared" si="90"/>
        <v>0</v>
      </c>
      <c r="J759" s="16">
        <f t="shared" si="90"/>
        <v>0</v>
      </c>
      <c r="K759" s="16">
        <f t="shared" si="90"/>
        <v>0</v>
      </c>
      <c r="M759" s="22">
        <v>4904000</v>
      </c>
      <c r="N759" s="23">
        <v>4908000</v>
      </c>
      <c r="O759" s="25">
        <v>3483200</v>
      </c>
    </row>
    <row r="760" spans="2:15" ht="15" customHeight="1">
      <c r="B760" s="16">
        <f t="shared" si="87"/>
        <v>0</v>
      </c>
      <c r="C760" s="16">
        <f t="shared" si="90"/>
        <v>0</v>
      </c>
      <c r="D760" s="16">
        <f t="shared" si="90"/>
        <v>0</v>
      </c>
      <c r="E760" s="16">
        <f t="shared" si="90"/>
        <v>0</v>
      </c>
      <c r="F760" s="16">
        <f t="shared" si="90"/>
        <v>0</v>
      </c>
      <c r="G760" s="16">
        <f t="shared" si="90"/>
        <v>0</v>
      </c>
      <c r="H760" s="16">
        <f t="shared" si="90"/>
        <v>0</v>
      </c>
      <c r="I760" s="16">
        <f t="shared" si="90"/>
        <v>0</v>
      </c>
      <c r="J760" s="16">
        <f t="shared" si="90"/>
        <v>0</v>
      </c>
      <c r="K760" s="16">
        <f t="shared" si="90"/>
        <v>0</v>
      </c>
      <c r="M760" s="22">
        <v>4908000</v>
      </c>
      <c r="N760" s="23">
        <v>4912000</v>
      </c>
      <c r="O760" s="25">
        <v>3486400</v>
      </c>
    </row>
    <row r="761" spans="2:15" ht="15" customHeight="1">
      <c r="B761" s="16">
        <f t="shared" si="87"/>
        <v>0</v>
      </c>
      <c r="C761" s="16">
        <f t="shared" si="90"/>
        <v>0</v>
      </c>
      <c r="D761" s="16">
        <f t="shared" si="90"/>
        <v>0</v>
      </c>
      <c r="E761" s="16">
        <f t="shared" si="90"/>
        <v>0</v>
      </c>
      <c r="F761" s="16">
        <f t="shared" si="90"/>
        <v>0</v>
      </c>
      <c r="G761" s="16">
        <f t="shared" si="90"/>
        <v>0</v>
      </c>
      <c r="H761" s="16">
        <f t="shared" si="90"/>
        <v>0</v>
      </c>
      <c r="I761" s="16">
        <f t="shared" si="90"/>
        <v>0</v>
      </c>
      <c r="J761" s="16">
        <f t="shared" si="90"/>
        <v>0</v>
      </c>
      <c r="K761" s="16">
        <f t="shared" si="90"/>
        <v>0</v>
      </c>
      <c r="M761" s="22">
        <v>4912000</v>
      </c>
      <c r="N761" s="23">
        <v>4916000</v>
      </c>
      <c r="O761" s="25">
        <v>3489600</v>
      </c>
    </row>
    <row r="762" spans="2:15" ht="15" customHeight="1">
      <c r="B762" s="16">
        <f t="shared" si="87"/>
        <v>0</v>
      </c>
      <c r="C762" s="16">
        <f t="shared" si="90"/>
        <v>0</v>
      </c>
      <c r="D762" s="16">
        <f t="shared" si="90"/>
        <v>0</v>
      </c>
      <c r="E762" s="16">
        <f t="shared" si="90"/>
        <v>0</v>
      </c>
      <c r="F762" s="16">
        <f t="shared" si="90"/>
        <v>0</v>
      </c>
      <c r="G762" s="16">
        <f t="shared" si="90"/>
        <v>0</v>
      </c>
      <c r="H762" s="16">
        <f t="shared" si="90"/>
        <v>0</v>
      </c>
      <c r="I762" s="16">
        <f t="shared" si="90"/>
        <v>0</v>
      </c>
      <c r="J762" s="16">
        <f t="shared" si="90"/>
        <v>0</v>
      </c>
      <c r="K762" s="16">
        <f t="shared" si="90"/>
        <v>0</v>
      </c>
      <c r="M762" s="22">
        <v>4916000</v>
      </c>
      <c r="N762" s="23">
        <v>4920000</v>
      </c>
      <c r="O762" s="25">
        <v>3492800</v>
      </c>
    </row>
    <row r="763" spans="2:15" ht="15" customHeight="1">
      <c r="B763" s="16">
        <f t="shared" si="87"/>
        <v>0</v>
      </c>
      <c r="C763" s="16">
        <f t="shared" si="90"/>
        <v>0</v>
      </c>
      <c r="D763" s="16">
        <f t="shared" si="90"/>
        <v>0</v>
      </c>
      <c r="E763" s="16">
        <f t="shared" si="90"/>
        <v>0</v>
      </c>
      <c r="F763" s="16">
        <f t="shared" si="90"/>
        <v>0</v>
      </c>
      <c r="G763" s="16">
        <f t="shared" si="90"/>
        <v>0</v>
      </c>
      <c r="H763" s="16">
        <f t="shared" si="90"/>
        <v>0</v>
      </c>
      <c r="I763" s="16">
        <f t="shared" si="90"/>
        <v>0</v>
      </c>
      <c r="J763" s="16">
        <f t="shared" si="90"/>
        <v>0</v>
      </c>
      <c r="K763" s="16">
        <f t="shared" si="90"/>
        <v>0</v>
      </c>
      <c r="M763" s="22">
        <v>4920000</v>
      </c>
      <c r="N763" s="23">
        <v>4924000</v>
      </c>
      <c r="O763" s="25">
        <v>3496000</v>
      </c>
    </row>
    <row r="764" spans="2:15" ht="15" customHeight="1">
      <c r="B764" s="16">
        <f t="shared" si="87"/>
        <v>0</v>
      </c>
      <c r="C764" s="16">
        <f t="shared" si="90"/>
        <v>0</v>
      </c>
      <c r="D764" s="16">
        <f t="shared" si="90"/>
        <v>0</v>
      </c>
      <c r="E764" s="16">
        <f t="shared" si="90"/>
        <v>0</v>
      </c>
      <c r="F764" s="16">
        <f t="shared" si="90"/>
        <v>0</v>
      </c>
      <c r="G764" s="16">
        <f t="shared" si="90"/>
        <v>0</v>
      </c>
      <c r="H764" s="16">
        <f t="shared" si="90"/>
        <v>0</v>
      </c>
      <c r="I764" s="16">
        <f t="shared" si="90"/>
        <v>0</v>
      </c>
      <c r="J764" s="16">
        <f t="shared" si="90"/>
        <v>0</v>
      </c>
      <c r="K764" s="16">
        <f t="shared" si="90"/>
        <v>0</v>
      </c>
      <c r="M764" s="22">
        <v>4924000</v>
      </c>
      <c r="N764" s="23">
        <v>4928000</v>
      </c>
      <c r="O764" s="25">
        <v>3499200</v>
      </c>
    </row>
    <row r="765" spans="2:15" ht="15" customHeight="1">
      <c r="B765" s="16">
        <f t="shared" si="87"/>
        <v>0</v>
      </c>
      <c r="C765" s="16">
        <f t="shared" si="90"/>
        <v>0</v>
      </c>
      <c r="D765" s="16">
        <f t="shared" si="90"/>
        <v>0</v>
      </c>
      <c r="E765" s="16">
        <f t="shared" si="90"/>
        <v>0</v>
      </c>
      <c r="F765" s="16">
        <f t="shared" si="90"/>
        <v>0</v>
      </c>
      <c r="G765" s="16">
        <f t="shared" si="90"/>
        <v>0</v>
      </c>
      <c r="H765" s="16">
        <f t="shared" si="90"/>
        <v>0</v>
      </c>
      <c r="I765" s="16">
        <f t="shared" si="90"/>
        <v>0</v>
      </c>
      <c r="J765" s="16">
        <f t="shared" si="90"/>
        <v>0</v>
      </c>
      <c r="K765" s="16">
        <f t="shared" si="90"/>
        <v>0</v>
      </c>
      <c r="M765" s="22">
        <v>4928000</v>
      </c>
      <c r="N765" s="23">
        <v>4932000</v>
      </c>
      <c r="O765" s="25">
        <v>3502400</v>
      </c>
    </row>
    <row r="766" spans="2:15" ht="15" customHeight="1">
      <c r="B766" s="16">
        <f t="shared" si="87"/>
        <v>0</v>
      </c>
      <c r="C766" s="16">
        <f t="shared" si="90"/>
        <v>0</v>
      </c>
      <c r="D766" s="16">
        <f t="shared" si="90"/>
        <v>0</v>
      </c>
      <c r="E766" s="16">
        <f t="shared" si="90"/>
        <v>0</v>
      </c>
      <c r="F766" s="16">
        <f t="shared" si="90"/>
        <v>0</v>
      </c>
      <c r="G766" s="16">
        <f t="shared" si="90"/>
        <v>0</v>
      </c>
      <c r="H766" s="16">
        <f t="shared" si="90"/>
        <v>0</v>
      </c>
      <c r="I766" s="16">
        <f t="shared" si="90"/>
        <v>0</v>
      </c>
      <c r="J766" s="16">
        <f t="shared" si="90"/>
        <v>0</v>
      </c>
      <c r="K766" s="16">
        <f t="shared" si="90"/>
        <v>0</v>
      </c>
      <c r="M766" s="22">
        <v>4932000</v>
      </c>
      <c r="N766" s="23">
        <v>4936000</v>
      </c>
      <c r="O766" s="25">
        <v>3505600</v>
      </c>
    </row>
    <row r="767" spans="2:15" ht="15" customHeight="1">
      <c r="B767" s="16">
        <f t="shared" si="87"/>
        <v>0</v>
      </c>
      <c r="C767" s="16">
        <f t="shared" si="90"/>
        <v>0</v>
      </c>
      <c r="D767" s="16">
        <f t="shared" si="90"/>
        <v>0</v>
      </c>
      <c r="E767" s="16">
        <f t="shared" si="90"/>
        <v>0</v>
      </c>
      <c r="F767" s="16">
        <f t="shared" si="90"/>
        <v>0</v>
      </c>
      <c r="G767" s="16">
        <f t="shared" si="90"/>
        <v>0</v>
      </c>
      <c r="H767" s="16">
        <f t="shared" si="90"/>
        <v>0</v>
      </c>
      <c r="I767" s="16">
        <f t="shared" si="90"/>
        <v>0</v>
      </c>
      <c r="J767" s="16">
        <f t="shared" si="90"/>
        <v>0</v>
      </c>
      <c r="K767" s="16">
        <f t="shared" si="90"/>
        <v>0</v>
      </c>
      <c r="M767" s="22">
        <v>4936000</v>
      </c>
      <c r="N767" s="23">
        <v>4940000</v>
      </c>
      <c r="O767" s="25">
        <v>3508800</v>
      </c>
    </row>
    <row r="768" spans="2:15" ht="15" customHeight="1">
      <c r="B768" s="16">
        <f t="shared" si="87"/>
        <v>0</v>
      </c>
      <c r="C768" s="16">
        <f t="shared" si="90"/>
        <v>0</v>
      </c>
      <c r="D768" s="16">
        <f t="shared" si="90"/>
        <v>0</v>
      </c>
      <c r="E768" s="16">
        <f t="shared" si="90"/>
        <v>0</v>
      </c>
      <c r="F768" s="16">
        <f t="shared" si="90"/>
        <v>0</v>
      </c>
      <c r="G768" s="16">
        <f t="shared" si="90"/>
        <v>0</v>
      </c>
      <c r="H768" s="16">
        <f t="shared" si="90"/>
        <v>0</v>
      </c>
      <c r="I768" s="16">
        <f t="shared" si="90"/>
        <v>0</v>
      </c>
      <c r="J768" s="16">
        <f t="shared" si="90"/>
        <v>0</v>
      </c>
      <c r="K768" s="16">
        <f t="shared" si="90"/>
        <v>0</v>
      </c>
      <c r="M768" s="22">
        <v>4940000</v>
      </c>
      <c r="N768" s="23">
        <v>4944000</v>
      </c>
      <c r="O768" s="25">
        <v>3512000</v>
      </c>
    </row>
    <row r="769" spans="2:15" ht="15" customHeight="1">
      <c r="B769" s="16">
        <f t="shared" si="87"/>
        <v>0</v>
      </c>
      <c r="C769" s="16">
        <f t="shared" si="90"/>
        <v>0</v>
      </c>
      <c r="D769" s="16">
        <f t="shared" si="90"/>
        <v>0</v>
      </c>
      <c r="E769" s="16">
        <f t="shared" si="90"/>
        <v>0</v>
      </c>
      <c r="F769" s="16">
        <f t="shared" si="90"/>
        <v>0</v>
      </c>
      <c r="G769" s="16">
        <f t="shared" si="90"/>
        <v>0</v>
      </c>
      <c r="H769" s="16">
        <f t="shared" si="90"/>
        <v>0</v>
      </c>
      <c r="I769" s="16">
        <f t="shared" si="90"/>
        <v>0</v>
      </c>
      <c r="J769" s="16">
        <f t="shared" si="90"/>
        <v>0</v>
      </c>
      <c r="K769" s="16">
        <f t="shared" si="90"/>
        <v>0</v>
      </c>
      <c r="M769" s="22">
        <v>4944000</v>
      </c>
      <c r="N769" s="23">
        <v>4948000</v>
      </c>
      <c r="O769" s="25">
        <v>3515200</v>
      </c>
    </row>
    <row r="770" spans="2:15" ht="15" customHeight="1">
      <c r="B770" s="16">
        <f t="shared" si="87"/>
        <v>0</v>
      </c>
      <c r="C770" s="16">
        <f t="shared" si="90"/>
        <v>0</v>
      </c>
      <c r="D770" s="16">
        <f t="shared" si="90"/>
        <v>0</v>
      </c>
      <c r="E770" s="16">
        <f t="shared" si="90"/>
        <v>0</v>
      </c>
      <c r="F770" s="16">
        <f t="shared" si="90"/>
        <v>0</v>
      </c>
      <c r="G770" s="16">
        <f t="shared" si="90"/>
        <v>0</v>
      </c>
      <c r="H770" s="16">
        <f t="shared" si="90"/>
        <v>0</v>
      </c>
      <c r="I770" s="16">
        <f t="shared" si="90"/>
        <v>0</v>
      </c>
      <c r="J770" s="16">
        <f t="shared" si="90"/>
        <v>0</v>
      </c>
      <c r="K770" s="16">
        <f t="shared" si="90"/>
        <v>0</v>
      </c>
      <c r="M770" s="22">
        <v>4948000</v>
      </c>
      <c r="N770" s="23">
        <v>4952000</v>
      </c>
      <c r="O770" s="25">
        <v>3518400</v>
      </c>
    </row>
    <row r="771" spans="2:15" ht="15" customHeight="1">
      <c r="B771" s="16">
        <f t="shared" si="87"/>
        <v>0</v>
      </c>
      <c r="C771" s="16">
        <f t="shared" ref="C771:K780" si="91">IF(AND($M771&lt;=C$4,C$4&lt;$N771),$O771,0)</f>
        <v>0</v>
      </c>
      <c r="D771" s="16">
        <f t="shared" si="91"/>
        <v>0</v>
      </c>
      <c r="E771" s="16">
        <f t="shared" si="91"/>
        <v>0</v>
      </c>
      <c r="F771" s="16">
        <f t="shared" si="91"/>
        <v>0</v>
      </c>
      <c r="G771" s="16">
        <f t="shared" si="91"/>
        <v>0</v>
      </c>
      <c r="H771" s="16">
        <f t="shared" si="91"/>
        <v>0</v>
      </c>
      <c r="I771" s="16">
        <f t="shared" si="91"/>
        <v>0</v>
      </c>
      <c r="J771" s="16">
        <f t="shared" si="91"/>
        <v>0</v>
      </c>
      <c r="K771" s="16">
        <f t="shared" si="91"/>
        <v>0</v>
      </c>
      <c r="M771" s="22">
        <v>4952000</v>
      </c>
      <c r="N771" s="23">
        <v>4956000</v>
      </c>
      <c r="O771" s="25">
        <v>3521600</v>
      </c>
    </row>
    <row r="772" spans="2:15" ht="15" customHeight="1">
      <c r="B772" s="16">
        <f t="shared" si="87"/>
        <v>0</v>
      </c>
      <c r="C772" s="16">
        <f t="shared" si="91"/>
        <v>0</v>
      </c>
      <c r="D772" s="16">
        <f t="shared" si="91"/>
        <v>0</v>
      </c>
      <c r="E772" s="16">
        <f t="shared" si="91"/>
        <v>0</v>
      </c>
      <c r="F772" s="16">
        <f t="shared" si="91"/>
        <v>0</v>
      </c>
      <c r="G772" s="16">
        <f t="shared" si="91"/>
        <v>0</v>
      </c>
      <c r="H772" s="16">
        <f t="shared" si="91"/>
        <v>0</v>
      </c>
      <c r="I772" s="16">
        <f t="shared" si="91"/>
        <v>0</v>
      </c>
      <c r="J772" s="16">
        <f t="shared" si="91"/>
        <v>0</v>
      </c>
      <c r="K772" s="16">
        <f t="shared" si="91"/>
        <v>0</v>
      </c>
      <c r="M772" s="22">
        <v>4956000</v>
      </c>
      <c r="N772" s="23">
        <v>4960000</v>
      </c>
      <c r="O772" s="25">
        <v>3524800</v>
      </c>
    </row>
    <row r="773" spans="2:15" ht="15" customHeight="1">
      <c r="B773" s="16">
        <f t="shared" si="87"/>
        <v>0</v>
      </c>
      <c r="C773" s="16">
        <f t="shared" si="91"/>
        <v>0</v>
      </c>
      <c r="D773" s="16">
        <f t="shared" si="91"/>
        <v>0</v>
      </c>
      <c r="E773" s="16">
        <f t="shared" si="91"/>
        <v>0</v>
      </c>
      <c r="F773" s="16">
        <f t="shared" si="91"/>
        <v>0</v>
      </c>
      <c r="G773" s="16">
        <f t="shared" si="91"/>
        <v>0</v>
      </c>
      <c r="H773" s="16">
        <f t="shared" si="91"/>
        <v>0</v>
      </c>
      <c r="I773" s="16">
        <f t="shared" si="91"/>
        <v>0</v>
      </c>
      <c r="J773" s="16">
        <f t="shared" si="91"/>
        <v>0</v>
      </c>
      <c r="K773" s="16">
        <f t="shared" si="91"/>
        <v>0</v>
      </c>
      <c r="M773" s="22">
        <v>4960000</v>
      </c>
      <c r="N773" s="23">
        <v>4964000</v>
      </c>
      <c r="O773" s="25">
        <v>3528000</v>
      </c>
    </row>
    <row r="774" spans="2:15" ht="15" customHeight="1">
      <c r="B774" s="16">
        <f t="shared" si="87"/>
        <v>0</v>
      </c>
      <c r="C774" s="16">
        <f t="shared" si="91"/>
        <v>0</v>
      </c>
      <c r="D774" s="16">
        <f t="shared" si="91"/>
        <v>0</v>
      </c>
      <c r="E774" s="16">
        <f t="shared" si="91"/>
        <v>0</v>
      </c>
      <c r="F774" s="16">
        <f t="shared" si="91"/>
        <v>0</v>
      </c>
      <c r="G774" s="16">
        <f t="shared" si="91"/>
        <v>0</v>
      </c>
      <c r="H774" s="16">
        <f t="shared" si="91"/>
        <v>0</v>
      </c>
      <c r="I774" s="16">
        <f t="shared" si="91"/>
        <v>0</v>
      </c>
      <c r="J774" s="16">
        <f t="shared" si="91"/>
        <v>0</v>
      </c>
      <c r="K774" s="16">
        <f t="shared" si="91"/>
        <v>0</v>
      </c>
      <c r="M774" s="22">
        <v>4964000</v>
      </c>
      <c r="N774" s="23">
        <v>4968000</v>
      </c>
      <c r="O774" s="25">
        <v>3531200</v>
      </c>
    </row>
    <row r="775" spans="2:15" ht="15" customHeight="1">
      <c r="B775" s="16">
        <f t="shared" si="87"/>
        <v>0</v>
      </c>
      <c r="C775" s="16">
        <f t="shared" si="91"/>
        <v>0</v>
      </c>
      <c r="D775" s="16">
        <f t="shared" si="91"/>
        <v>0</v>
      </c>
      <c r="E775" s="16">
        <f t="shared" si="91"/>
        <v>0</v>
      </c>
      <c r="F775" s="16">
        <f t="shared" si="91"/>
        <v>0</v>
      </c>
      <c r="G775" s="16">
        <f t="shared" si="91"/>
        <v>0</v>
      </c>
      <c r="H775" s="16">
        <f t="shared" si="91"/>
        <v>0</v>
      </c>
      <c r="I775" s="16">
        <f t="shared" si="91"/>
        <v>0</v>
      </c>
      <c r="J775" s="16">
        <f t="shared" si="91"/>
        <v>0</v>
      </c>
      <c r="K775" s="16">
        <f t="shared" si="91"/>
        <v>0</v>
      </c>
      <c r="M775" s="22">
        <v>4968000</v>
      </c>
      <c r="N775" s="23">
        <v>4972000</v>
      </c>
      <c r="O775" s="25">
        <v>3534400</v>
      </c>
    </row>
    <row r="776" spans="2:15" ht="15" customHeight="1">
      <c r="B776" s="16">
        <f t="shared" si="87"/>
        <v>0</v>
      </c>
      <c r="C776" s="16">
        <f t="shared" si="91"/>
        <v>0</v>
      </c>
      <c r="D776" s="16">
        <f t="shared" si="91"/>
        <v>0</v>
      </c>
      <c r="E776" s="16">
        <f t="shared" si="91"/>
        <v>0</v>
      </c>
      <c r="F776" s="16">
        <f t="shared" si="91"/>
        <v>0</v>
      </c>
      <c r="G776" s="16">
        <f t="shared" si="91"/>
        <v>0</v>
      </c>
      <c r="H776" s="16">
        <f t="shared" si="91"/>
        <v>0</v>
      </c>
      <c r="I776" s="16">
        <f t="shared" si="91"/>
        <v>0</v>
      </c>
      <c r="J776" s="16">
        <f t="shared" si="91"/>
        <v>0</v>
      </c>
      <c r="K776" s="16">
        <f t="shared" si="91"/>
        <v>0</v>
      </c>
      <c r="M776" s="22">
        <v>4972000</v>
      </c>
      <c r="N776" s="23">
        <v>4976000</v>
      </c>
      <c r="O776" s="25">
        <v>3537600</v>
      </c>
    </row>
    <row r="777" spans="2:15" ht="15" customHeight="1">
      <c r="B777" s="16">
        <f t="shared" si="87"/>
        <v>0</v>
      </c>
      <c r="C777" s="16">
        <f t="shared" si="91"/>
        <v>0</v>
      </c>
      <c r="D777" s="16">
        <f t="shared" si="91"/>
        <v>0</v>
      </c>
      <c r="E777" s="16">
        <f t="shared" si="91"/>
        <v>0</v>
      </c>
      <c r="F777" s="16">
        <f t="shared" si="91"/>
        <v>0</v>
      </c>
      <c r="G777" s="16">
        <f t="shared" si="91"/>
        <v>0</v>
      </c>
      <c r="H777" s="16">
        <f t="shared" si="91"/>
        <v>0</v>
      </c>
      <c r="I777" s="16">
        <f t="shared" si="91"/>
        <v>0</v>
      </c>
      <c r="J777" s="16">
        <f t="shared" si="91"/>
        <v>0</v>
      </c>
      <c r="K777" s="16">
        <f t="shared" si="91"/>
        <v>0</v>
      </c>
      <c r="M777" s="22">
        <v>4976000</v>
      </c>
      <c r="N777" s="23">
        <v>4980000</v>
      </c>
      <c r="O777" s="25">
        <v>3540800</v>
      </c>
    </row>
    <row r="778" spans="2:15" ht="15" customHeight="1">
      <c r="B778" s="16">
        <f t="shared" si="87"/>
        <v>0</v>
      </c>
      <c r="C778" s="16">
        <f t="shared" si="91"/>
        <v>0</v>
      </c>
      <c r="D778" s="16">
        <f t="shared" si="91"/>
        <v>0</v>
      </c>
      <c r="E778" s="16">
        <f t="shared" si="91"/>
        <v>0</v>
      </c>
      <c r="F778" s="16">
        <f t="shared" si="91"/>
        <v>0</v>
      </c>
      <c r="G778" s="16">
        <f t="shared" si="91"/>
        <v>0</v>
      </c>
      <c r="H778" s="16">
        <f t="shared" si="91"/>
        <v>0</v>
      </c>
      <c r="I778" s="16">
        <f t="shared" si="91"/>
        <v>0</v>
      </c>
      <c r="J778" s="16">
        <f t="shared" si="91"/>
        <v>0</v>
      </c>
      <c r="K778" s="16">
        <f t="shared" si="91"/>
        <v>0</v>
      </c>
      <c r="M778" s="22">
        <v>4980000</v>
      </c>
      <c r="N778" s="23">
        <v>4984000</v>
      </c>
      <c r="O778" s="25">
        <v>3544000</v>
      </c>
    </row>
    <row r="779" spans="2:15" ht="15" customHeight="1">
      <c r="B779" s="16">
        <f t="shared" si="87"/>
        <v>0</v>
      </c>
      <c r="C779" s="16">
        <f t="shared" si="91"/>
        <v>0</v>
      </c>
      <c r="D779" s="16">
        <f t="shared" si="91"/>
        <v>0</v>
      </c>
      <c r="E779" s="16">
        <f t="shared" si="91"/>
        <v>0</v>
      </c>
      <c r="F779" s="16">
        <f t="shared" si="91"/>
        <v>0</v>
      </c>
      <c r="G779" s="16">
        <f t="shared" si="91"/>
        <v>0</v>
      </c>
      <c r="H779" s="16">
        <f t="shared" si="91"/>
        <v>0</v>
      </c>
      <c r="I779" s="16">
        <f t="shared" si="91"/>
        <v>0</v>
      </c>
      <c r="J779" s="16">
        <f t="shared" si="91"/>
        <v>0</v>
      </c>
      <c r="K779" s="16">
        <f t="shared" si="91"/>
        <v>0</v>
      </c>
      <c r="M779" s="22">
        <v>4984000</v>
      </c>
      <c r="N779" s="23">
        <v>4988000</v>
      </c>
      <c r="O779" s="25">
        <v>3547200</v>
      </c>
    </row>
    <row r="780" spans="2:15" ht="15" customHeight="1">
      <c r="B780" s="16">
        <f t="shared" si="87"/>
        <v>0</v>
      </c>
      <c r="C780" s="16">
        <f t="shared" si="91"/>
        <v>0</v>
      </c>
      <c r="D780" s="16">
        <f t="shared" si="91"/>
        <v>0</v>
      </c>
      <c r="E780" s="16">
        <f t="shared" si="91"/>
        <v>0</v>
      </c>
      <c r="F780" s="16">
        <f t="shared" si="91"/>
        <v>0</v>
      </c>
      <c r="G780" s="16">
        <f t="shared" si="91"/>
        <v>0</v>
      </c>
      <c r="H780" s="16">
        <f t="shared" si="91"/>
        <v>0</v>
      </c>
      <c r="I780" s="16">
        <f t="shared" si="91"/>
        <v>0</v>
      </c>
      <c r="J780" s="16">
        <f t="shared" si="91"/>
        <v>0</v>
      </c>
      <c r="K780" s="16">
        <f t="shared" si="91"/>
        <v>0</v>
      </c>
      <c r="M780" s="22">
        <v>4988000</v>
      </c>
      <c r="N780" s="23">
        <v>4992000</v>
      </c>
      <c r="O780" s="25">
        <v>3550400</v>
      </c>
    </row>
    <row r="781" spans="2:15" ht="15" customHeight="1">
      <c r="B781" s="16">
        <f t="shared" si="87"/>
        <v>0</v>
      </c>
      <c r="C781" s="16">
        <f t="shared" ref="C781:K790" si="92">IF(AND($M781&lt;=C$4,C$4&lt;$N781),$O781,0)</f>
        <v>0</v>
      </c>
      <c r="D781" s="16">
        <f t="shared" si="92"/>
        <v>0</v>
      </c>
      <c r="E781" s="16">
        <f t="shared" si="92"/>
        <v>0</v>
      </c>
      <c r="F781" s="16">
        <f t="shared" si="92"/>
        <v>0</v>
      </c>
      <c r="G781" s="16">
        <f t="shared" si="92"/>
        <v>0</v>
      </c>
      <c r="H781" s="16">
        <f t="shared" si="92"/>
        <v>0</v>
      </c>
      <c r="I781" s="16">
        <f t="shared" si="92"/>
        <v>0</v>
      </c>
      <c r="J781" s="16">
        <f t="shared" si="92"/>
        <v>0</v>
      </c>
      <c r="K781" s="16">
        <f t="shared" si="92"/>
        <v>0</v>
      </c>
      <c r="M781" s="22">
        <v>4992000</v>
      </c>
      <c r="N781" s="23">
        <v>4996000</v>
      </c>
      <c r="O781" s="25">
        <v>3553600</v>
      </c>
    </row>
    <row r="782" spans="2:15" ht="15" customHeight="1">
      <c r="B782" s="16">
        <f t="shared" si="87"/>
        <v>0</v>
      </c>
      <c r="C782" s="16">
        <f t="shared" si="92"/>
        <v>0</v>
      </c>
      <c r="D782" s="16">
        <f t="shared" si="92"/>
        <v>0</v>
      </c>
      <c r="E782" s="16">
        <f t="shared" si="92"/>
        <v>0</v>
      </c>
      <c r="F782" s="16">
        <f t="shared" si="92"/>
        <v>0</v>
      </c>
      <c r="G782" s="16">
        <f t="shared" si="92"/>
        <v>0</v>
      </c>
      <c r="H782" s="16">
        <f t="shared" si="92"/>
        <v>0</v>
      </c>
      <c r="I782" s="16">
        <f t="shared" si="92"/>
        <v>0</v>
      </c>
      <c r="J782" s="16">
        <f t="shared" si="92"/>
        <v>0</v>
      </c>
      <c r="K782" s="16">
        <f t="shared" si="92"/>
        <v>0</v>
      </c>
      <c r="M782" s="22">
        <v>4996000</v>
      </c>
      <c r="N782" s="23">
        <v>5000000</v>
      </c>
      <c r="O782" s="25">
        <v>3556800</v>
      </c>
    </row>
    <row r="783" spans="2:15" ht="15" customHeight="1">
      <c r="B783" s="16">
        <f t="shared" si="87"/>
        <v>0</v>
      </c>
      <c r="C783" s="16">
        <f t="shared" si="92"/>
        <v>0</v>
      </c>
      <c r="D783" s="16">
        <f t="shared" si="92"/>
        <v>0</v>
      </c>
      <c r="E783" s="16">
        <f t="shared" si="92"/>
        <v>0</v>
      </c>
      <c r="F783" s="16">
        <f t="shared" si="92"/>
        <v>0</v>
      </c>
      <c r="G783" s="16">
        <f t="shared" si="92"/>
        <v>0</v>
      </c>
      <c r="H783" s="16">
        <f t="shared" si="92"/>
        <v>0</v>
      </c>
      <c r="I783" s="16">
        <f t="shared" si="92"/>
        <v>0</v>
      </c>
      <c r="J783" s="16">
        <f t="shared" si="92"/>
        <v>0</v>
      </c>
      <c r="K783" s="16">
        <f t="shared" si="92"/>
        <v>0</v>
      </c>
      <c r="M783" s="22">
        <v>5000000</v>
      </c>
      <c r="N783" s="23">
        <v>5004000</v>
      </c>
      <c r="O783" s="25">
        <v>3560000</v>
      </c>
    </row>
    <row r="784" spans="2:15" ht="15" customHeight="1">
      <c r="B784" s="16">
        <f t="shared" si="87"/>
        <v>0</v>
      </c>
      <c r="C784" s="16">
        <f t="shared" si="92"/>
        <v>0</v>
      </c>
      <c r="D784" s="16">
        <f t="shared" si="92"/>
        <v>0</v>
      </c>
      <c r="E784" s="16">
        <f t="shared" si="92"/>
        <v>0</v>
      </c>
      <c r="F784" s="16">
        <f t="shared" si="92"/>
        <v>0</v>
      </c>
      <c r="G784" s="16">
        <f t="shared" si="92"/>
        <v>0</v>
      </c>
      <c r="H784" s="16">
        <f t="shared" si="92"/>
        <v>0</v>
      </c>
      <c r="I784" s="16">
        <f t="shared" si="92"/>
        <v>0</v>
      </c>
      <c r="J784" s="16">
        <f t="shared" si="92"/>
        <v>0</v>
      </c>
      <c r="K784" s="16">
        <f t="shared" si="92"/>
        <v>0</v>
      </c>
      <c r="M784" s="22">
        <v>5004000</v>
      </c>
      <c r="N784" s="23">
        <v>5008000</v>
      </c>
      <c r="O784" s="25">
        <v>3563200</v>
      </c>
    </row>
    <row r="785" spans="2:15" ht="15" customHeight="1">
      <c r="B785" s="16">
        <f t="shared" si="87"/>
        <v>0</v>
      </c>
      <c r="C785" s="16">
        <f t="shared" si="92"/>
        <v>0</v>
      </c>
      <c r="D785" s="16">
        <f t="shared" si="92"/>
        <v>0</v>
      </c>
      <c r="E785" s="16">
        <f t="shared" si="92"/>
        <v>0</v>
      </c>
      <c r="F785" s="16">
        <f t="shared" si="92"/>
        <v>0</v>
      </c>
      <c r="G785" s="16">
        <f t="shared" si="92"/>
        <v>0</v>
      </c>
      <c r="H785" s="16">
        <f t="shared" si="92"/>
        <v>0</v>
      </c>
      <c r="I785" s="16">
        <f t="shared" si="92"/>
        <v>0</v>
      </c>
      <c r="J785" s="16">
        <f t="shared" si="92"/>
        <v>0</v>
      </c>
      <c r="K785" s="16">
        <f t="shared" si="92"/>
        <v>0</v>
      </c>
      <c r="M785" s="22">
        <v>5008000</v>
      </c>
      <c r="N785" s="23">
        <v>5012000</v>
      </c>
      <c r="O785" s="25">
        <v>3566400</v>
      </c>
    </row>
    <row r="786" spans="2:15" ht="15" customHeight="1">
      <c r="B786" s="16">
        <f t="shared" si="87"/>
        <v>0</v>
      </c>
      <c r="C786" s="16">
        <f t="shared" si="92"/>
        <v>0</v>
      </c>
      <c r="D786" s="16">
        <f t="shared" si="92"/>
        <v>0</v>
      </c>
      <c r="E786" s="16">
        <f t="shared" si="92"/>
        <v>0</v>
      </c>
      <c r="F786" s="16">
        <f t="shared" si="92"/>
        <v>0</v>
      </c>
      <c r="G786" s="16">
        <f t="shared" si="92"/>
        <v>0</v>
      </c>
      <c r="H786" s="16">
        <f t="shared" si="92"/>
        <v>0</v>
      </c>
      <c r="I786" s="16">
        <f t="shared" si="92"/>
        <v>0</v>
      </c>
      <c r="J786" s="16">
        <f t="shared" si="92"/>
        <v>0</v>
      </c>
      <c r="K786" s="16">
        <f t="shared" si="92"/>
        <v>0</v>
      </c>
      <c r="M786" s="22">
        <v>5012000</v>
      </c>
      <c r="N786" s="23">
        <v>5016000</v>
      </c>
      <c r="O786" s="25">
        <v>3569600</v>
      </c>
    </row>
    <row r="787" spans="2:15" ht="15" customHeight="1">
      <c r="B787" s="16">
        <f t="shared" si="87"/>
        <v>0</v>
      </c>
      <c r="C787" s="16">
        <f t="shared" si="92"/>
        <v>0</v>
      </c>
      <c r="D787" s="16">
        <f t="shared" si="92"/>
        <v>0</v>
      </c>
      <c r="E787" s="16">
        <f t="shared" si="92"/>
        <v>0</v>
      </c>
      <c r="F787" s="16">
        <f t="shared" si="92"/>
        <v>0</v>
      </c>
      <c r="G787" s="16">
        <f t="shared" si="92"/>
        <v>0</v>
      </c>
      <c r="H787" s="16">
        <f t="shared" si="92"/>
        <v>0</v>
      </c>
      <c r="I787" s="16">
        <f t="shared" si="92"/>
        <v>0</v>
      </c>
      <c r="J787" s="16">
        <f t="shared" si="92"/>
        <v>0</v>
      </c>
      <c r="K787" s="16">
        <f t="shared" si="92"/>
        <v>0</v>
      </c>
      <c r="M787" s="22">
        <v>5016000</v>
      </c>
      <c r="N787" s="23">
        <v>5020000</v>
      </c>
      <c r="O787" s="25">
        <v>3572800</v>
      </c>
    </row>
    <row r="788" spans="2:15" ht="15" customHeight="1">
      <c r="B788" s="16">
        <f t="shared" si="87"/>
        <v>0</v>
      </c>
      <c r="C788" s="16">
        <f t="shared" si="92"/>
        <v>0</v>
      </c>
      <c r="D788" s="16">
        <f t="shared" si="92"/>
        <v>0</v>
      </c>
      <c r="E788" s="16">
        <f t="shared" si="92"/>
        <v>0</v>
      </c>
      <c r="F788" s="16">
        <f t="shared" si="92"/>
        <v>0</v>
      </c>
      <c r="G788" s="16">
        <f t="shared" si="92"/>
        <v>0</v>
      </c>
      <c r="H788" s="16">
        <f t="shared" si="92"/>
        <v>0</v>
      </c>
      <c r="I788" s="16">
        <f t="shared" si="92"/>
        <v>0</v>
      </c>
      <c r="J788" s="16">
        <f t="shared" si="92"/>
        <v>0</v>
      </c>
      <c r="K788" s="16">
        <f t="shared" si="92"/>
        <v>0</v>
      </c>
      <c r="M788" s="22">
        <v>5020000</v>
      </c>
      <c r="N788" s="23">
        <v>5024000</v>
      </c>
      <c r="O788" s="25">
        <v>3576000</v>
      </c>
    </row>
    <row r="789" spans="2:15" ht="15" customHeight="1">
      <c r="B789" s="16">
        <f t="shared" si="87"/>
        <v>0</v>
      </c>
      <c r="C789" s="16">
        <f t="shared" si="92"/>
        <v>0</v>
      </c>
      <c r="D789" s="16">
        <f t="shared" si="92"/>
        <v>0</v>
      </c>
      <c r="E789" s="16">
        <f t="shared" si="92"/>
        <v>0</v>
      </c>
      <c r="F789" s="16">
        <f t="shared" si="92"/>
        <v>0</v>
      </c>
      <c r="G789" s="16">
        <f t="shared" si="92"/>
        <v>0</v>
      </c>
      <c r="H789" s="16">
        <f t="shared" si="92"/>
        <v>0</v>
      </c>
      <c r="I789" s="16">
        <f t="shared" si="92"/>
        <v>0</v>
      </c>
      <c r="J789" s="16">
        <f t="shared" si="92"/>
        <v>0</v>
      </c>
      <c r="K789" s="16">
        <f t="shared" si="92"/>
        <v>0</v>
      </c>
      <c r="M789" s="22">
        <v>5024000</v>
      </c>
      <c r="N789" s="23">
        <v>5028000</v>
      </c>
      <c r="O789" s="25">
        <v>3579200</v>
      </c>
    </row>
    <row r="790" spans="2:15" ht="15" customHeight="1">
      <c r="B790" s="16">
        <f t="shared" si="87"/>
        <v>0</v>
      </c>
      <c r="C790" s="16">
        <f t="shared" si="92"/>
        <v>0</v>
      </c>
      <c r="D790" s="16">
        <f t="shared" si="92"/>
        <v>0</v>
      </c>
      <c r="E790" s="16">
        <f t="shared" si="92"/>
        <v>0</v>
      </c>
      <c r="F790" s="16">
        <f t="shared" si="92"/>
        <v>0</v>
      </c>
      <c r="G790" s="16">
        <f t="shared" si="92"/>
        <v>0</v>
      </c>
      <c r="H790" s="16">
        <f t="shared" si="92"/>
        <v>0</v>
      </c>
      <c r="I790" s="16">
        <f t="shared" si="92"/>
        <v>0</v>
      </c>
      <c r="J790" s="16">
        <f t="shared" si="92"/>
        <v>0</v>
      </c>
      <c r="K790" s="16">
        <f t="shared" si="92"/>
        <v>0</v>
      </c>
      <c r="M790" s="22">
        <v>5028000</v>
      </c>
      <c r="N790" s="23">
        <v>5032000</v>
      </c>
      <c r="O790" s="25">
        <v>3582400</v>
      </c>
    </row>
    <row r="791" spans="2:15" ht="15" customHeight="1">
      <c r="B791" s="16">
        <f t="shared" si="87"/>
        <v>0</v>
      </c>
      <c r="C791" s="16">
        <f t="shared" ref="C791:K796" si="93">IF(AND($M791&lt;=C$4,C$4&lt;$N791),$O791,0)</f>
        <v>0</v>
      </c>
      <c r="D791" s="16">
        <f t="shared" si="93"/>
        <v>0</v>
      </c>
      <c r="E791" s="16">
        <f t="shared" si="93"/>
        <v>0</v>
      </c>
      <c r="F791" s="16">
        <f t="shared" si="93"/>
        <v>0</v>
      </c>
      <c r="G791" s="16">
        <f t="shared" si="93"/>
        <v>0</v>
      </c>
      <c r="H791" s="16">
        <f t="shared" si="93"/>
        <v>0</v>
      </c>
      <c r="I791" s="16">
        <f t="shared" si="93"/>
        <v>0</v>
      </c>
      <c r="J791" s="16">
        <f t="shared" si="93"/>
        <v>0</v>
      </c>
      <c r="K791" s="16">
        <f t="shared" si="93"/>
        <v>0</v>
      </c>
      <c r="M791" s="22">
        <v>5032000</v>
      </c>
      <c r="N791" s="23">
        <v>5036000</v>
      </c>
      <c r="O791" s="25">
        <v>3585600</v>
      </c>
    </row>
    <row r="792" spans="2:15" ht="15" customHeight="1">
      <c r="B792" s="16">
        <f t="shared" si="87"/>
        <v>0</v>
      </c>
      <c r="C792" s="16">
        <f t="shared" si="93"/>
        <v>0</v>
      </c>
      <c r="D792" s="16">
        <f t="shared" si="93"/>
        <v>0</v>
      </c>
      <c r="E792" s="16">
        <f t="shared" si="93"/>
        <v>0</v>
      </c>
      <c r="F792" s="16">
        <f t="shared" si="93"/>
        <v>0</v>
      </c>
      <c r="G792" s="16">
        <f t="shared" si="93"/>
        <v>0</v>
      </c>
      <c r="H792" s="16">
        <f t="shared" si="93"/>
        <v>0</v>
      </c>
      <c r="I792" s="16">
        <f t="shared" si="93"/>
        <v>0</v>
      </c>
      <c r="J792" s="16">
        <f t="shared" si="93"/>
        <v>0</v>
      </c>
      <c r="K792" s="16">
        <f t="shared" si="93"/>
        <v>0</v>
      </c>
      <c r="M792" s="22">
        <v>5036000</v>
      </c>
      <c r="N792" s="23">
        <v>5040000</v>
      </c>
      <c r="O792" s="25">
        <v>3588800</v>
      </c>
    </row>
    <row r="793" spans="2:15" ht="15" customHeight="1">
      <c r="B793" s="16">
        <f t="shared" si="87"/>
        <v>0</v>
      </c>
      <c r="C793" s="16">
        <f t="shared" si="93"/>
        <v>0</v>
      </c>
      <c r="D793" s="16">
        <f t="shared" si="93"/>
        <v>0</v>
      </c>
      <c r="E793" s="16">
        <f t="shared" si="93"/>
        <v>0</v>
      </c>
      <c r="F793" s="16">
        <f t="shared" si="93"/>
        <v>0</v>
      </c>
      <c r="G793" s="16">
        <f t="shared" si="93"/>
        <v>0</v>
      </c>
      <c r="H793" s="16">
        <f t="shared" si="93"/>
        <v>0</v>
      </c>
      <c r="I793" s="16">
        <f t="shared" si="93"/>
        <v>0</v>
      </c>
      <c r="J793" s="16">
        <f t="shared" si="93"/>
        <v>0</v>
      </c>
      <c r="K793" s="16">
        <f t="shared" si="93"/>
        <v>0</v>
      </c>
      <c r="M793" s="22">
        <v>5040000</v>
      </c>
      <c r="N793" s="23">
        <v>5044000</v>
      </c>
      <c r="O793" s="25">
        <v>3592000</v>
      </c>
    </row>
    <row r="794" spans="2:15" ht="15" customHeight="1">
      <c r="B794" s="16">
        <f t="shared" si="87"/>
        <v>0</v>
      </c>
      <c r="C794" s="16">
        <f t="shared" si="93"/>
        <v>0</v>
      </c>
      <c r="D794" s="16">
        <f t="shared" si="93"/>
        <v>0</v>
      </c>
      <c r="E794" s="16">
        <f t="shared" si="93"/>
        <v>0</v>
      </c>
      <c r="F794" s="16">
        <f t="shared" si="93"/>
        <v>0</v>
      </c>
      <c r="G794" s="16">
        <f t="shared" si="93"/>
        <v>0</v>
      </c>
      <c r="H794" s="16">
        <f t="shared" si="93"/>
        <v>0</v>
      </c>
      <c r="I794" s="16">
        <f t="shared" si="93"/>
        <v>0</v>
      </c>
      <c r="J794" s="16">
        <f t="shared" si="93"/>
        <v>0</v>
      </c>
      <c r="K794" s="16">
        <f t="shared" si="93"/>
        <v>0</v>
      </c>
      <c r="M794" s="22">
        <v>5044000</v>
      </c>
      <c r="N794" s="23">
        <v>5048000</v>
      </c>
      <c r="O794" s="25">
        <v>3595200</v>
      </c>
    </row>
    <row r="795" spans="2:15" ht="15" customHeight="1">
      <c r="B795" s="16">
        <f t="shared" si="87"/>
        <v>0</v>
      </c>
      <c r="C795" s="16">
        <f t="shared" si="93"/>
        <v>0</v>
      </c>
      <c r="D795" s="16">
        <f t="shared" si="93"/>
        <v>0</v>
      </c>
      <c r="E795" s="16">
        <f t="shared" si="93"/>
        <v>0</v>
      </c>
      <c r="F795" s="16">
        <f t="shared" si="93"/>
        <v>0</v>
      </c>
      <c r="G795" s="16">
        <f t="shared" si="93"/>
        <v>0</v>
      </c>
      <c r="H795" s="16">
        <f t="shared" si="93"/>
        <v>0</v>
      </c>
      <c r="I795" s="16">
        <f t="shared" si="93"/>
        <v>0</v>
      </c>
      <c r="J795" s="16">
        <f t="shared" si="93"/>
        <v>0</v>
      </c>
      <c r="K795" s="16">
        <f t="shared" si="93"/>
        <v>0</v>
      </c>
      <c r="M795" s="22">
        <v>5048000</v>
      </c>
      <c r="N795" s="23">
        <v>5052000</v>
      </c>
      <c r="O795" s="25">
        <v>3598400</v>
      </c>
    </row>
    <row r="796" spans="2:15" ht="15" customHeight="1">
      <c r="B796" s="16">
        <f t="shared" si="87"/>
        <v>0</v>
      </c>
      <c r="C796" s="16">
        <f t="shared" si="93"/>
        <v>0</v>
      </c>
      <c r="D796" s="16">
        <f t="shared" si="93"/>
        <v>0</v>
      </c>
      <c r="E796" s="16">
        <f t="shared" si="93"/>
        <v>0</v>
      </c>
      <c r="F796" s="16">
        <f t="shared" si="93"/>
        <v>0</v>
      </c>
      <c r="G796" s="16">
        <f t="shared" si="93"/>
        <v>0</v>
      </c>
      <c r="H796" s="16">
        <f t="shared" si="93"/>
        <v>0</v>
      </c>
      <c r="I796" s="16">
        <f t="shared" si="93"/>
        <v>0</v>
      </c>
      <c r="J796" s="16">
        <f t="shared" si="93"/>
        <v>0</v>
      </c>
      <c r="K796" s="16">
        <f t="shared" si="93"/>
        <v>0</v>
      </c>
      <c r="M796" s="22">
        <v>5052000</v>
      </c>
      <c r="N796" s="23">
        <v>5056000</v>
      </c>
      <c r="O796" s="25">
        <v>3601600</v>
      </c>
    </row>
    <row r="797" spans="2:15" ht="15" customHeight="1">
      <c r="B797" s="16">
        <f t="shared" si="87"/>
        <v>0</v>
      </c>
      <c r="C797" s="16">
        <f>IF(AND($M797&lt;=C$4,C$4&lt;$N797),$O797,0)</f>
        <v>0</v>
      </c>
      <c r="D797" s="16">
        <f>IF(AND($M797&lt;=D$4,D$4&lt;$N797),$O797,0)</f>
        <v>0</v>
      </c>
      <c r="E797" s="16">
        <f>IF(AND($M797&lt;=E$4,E$4&lt;$N797),$O797,0)</f>
        <v>0</v>
      </c>
      <c r="F797" s="16">
        <f>IF(AND($M797&lt;=F$4,F$4&lt;$N797),$O797,0)</f>
        <v>0</v>
      </c>
      <c r="G797" s="16">
        <f>IF(AND($M797&lt;=G$4,G$4&lt;$N797),$O797,0)</f>
        <v>0</v>
      </c>
      <c r="H797" s="16">
        <f t="shared" ref="C797:K812" si="94">IF(AND($M797&lt;=H$4,H$4&lt;$N797),$O797,0)</f>
        <v>0</v>
      </c>
      <c r="I797" s="16">
        <f t="shared" si="94"/>
        <v>0</v>
      </c>
      <c r="J797" s="16">
        <f t="shared" si="94"/>
        <v>0</v>
      </c>
      <c r="K797" s="16">
        <f t="shared" si="94"/>
        <v>0</v>
      </c>
      <c r="M797" s="22">
        <v>5056000</v>
      </c>
      <c r="N797" s="23">
        <v>5060000</v>
      </c>
      <c r="O797" s="25">
        <v>3604800</v>
      </c>
    </row>
    <row r="798" spans="2:15" ht="15" customHeight="1">
      <c r="B798" s="16">
        <f t="shared" si="87"/>
        <v>0</v>
      </c>
      <c r="C798" s="16">
        <f t="shared" si="94"/>
        <v>0</v>
      </c>
      <c r="D798" s="16">
        <f t="shared" si="94"/>
        <v>0</v>
      </c>
      <c r="E798" s="16">
        <f t="shared" si="94"/>
        <v>0</v>
      </c>
      <c r="F798" s="16">
        <f t="shared" si="94"/>
        <v>0</v>
      </c>
      <c r="G798" s="16">
        <f t="shared" si="94"/>
        <v>0</v>
      </c>
      <c r="H798" s="16">
        <f t="shared" si="94"/>
        <v>0</v>
      </c>
      <c r="I798" s="16">
        <f t="shared" si="94"/>
        <v>0</v>
      </c>
      <c r="J798" s="16">
        <f t="shared" si="94"/>
        <v>0</v>
      </c>
      <c r="K798" s="16">
        <f t="shared" si="94"/>
        <v>0</v>
      </c>
      <c r="M798" s="22">
        <v>5060000</v>
      </c>
      <c r="N798" s="23">
        <v>5064000</v>
      </c>
      <c r="O798" s="25">
        <v>3608000</v>
      </c>
    </row>
    <row r="799" spans="2:15" ht="15" customHeight="1">
      <c r="B799" s="16">
        <f t="shared" si="87"/>
        <v>0</v>
      </c>
      <c r="C799" s="16">
        <f t="shared" si="94"/>
        <v>0</v>
      </c>
      <c r="D799" s="16">
        <f t="shared" si="94"/>
        <v>0</v>
      </c>
      <c r="E799" s="16">
        <f t="shared" si="94"/>
        <v>0</v>
      </c>
      <c r="F799" s="16">
        <f t="shared" si="94"/>
        <v>0</v>
      </c>
      <c r="G799" s="16">
        <f t="shared" si="94"/>
        <v>0</v>
      </c>
      <c r="H799" s="16">
        <f t="shared" si="94"/>
        <v>0</v>
      </c>
      <c r="I799" s="16">
        <f t="shared" si="94"/>
        <v>0</v>
      </c>
      <c r="J799" s="16">
        <f t="shared" si="94"/>
        <v>0</v>
      </c>
      <c r="K799" s="16">
        <f t="shared" si="94"/>
        <v>0</v>
      </c>
      <c r="M799" s="22">
        <v>5064000</v>
      </c>
      <c r="N799" s="23">
        <v>5068000</v>
      </c>
      <c r="O799" s="25">
        <v>3611200</v>
      </c>
    </row>
    <row r="800" spans="2:15" ht="15" customHeight="1">
      <c r="B800" s="16">
        <f t="shared" si="87"/>
        <v>0</v>
      </c>
      <c r="C800" s="16">
        <f t="shared" si="94"/>
        <v>0</v>
      </c>
      <c r="D800" s="16">
        <f t="shared" si="94"/>
        <v>0</v>
      </c>
      <c r="E800" s="16">
        <f t="shared" si="94"/>
        <v>0</v>
      </c>
      <c r="F800" s="16">
        <f t="shared" si="94"/>
        <v>0</v>
      </c>
      <c r="G800" s="16">
        <f t="shared" si="94"/>
        <v>0</v>
      </c>
      <c r="H800" s="16">
        <f t="shared" si="94"/>
        <v>0</v>
      </c>
      <c r="I800" s="16">
        <f t="shared" si="94"/>
        <v>0</v>
      </c>
      <c r="J800" s="16">
        <f t="shared" si="94"/>
        <v>0</v>
      </c>
      <c r="K800" s="16">
        <f t="shared" si="94"/>
        <v>0</v>
      </c>
      <c r="M800" s="22">
        <v>5068000</v>
      </c>
      <c r="N800" s="23">
        <v>5072000</v>
      </c>
      <c r="O800" s="25">
        <v>3614400</v>
      </c>
    </row>
    <row r="801" spans="2:15" ht="15" customHeight="1">
      <c r="B801" s="16">
        <f t="shared" si="87"/>
        <v>0</v>
      </c>
      <c r="C801" s="16">
        <f t="shared" si="94"/>
        <v>0</v>
      </c>
      <c r="D801" s="16">
        <f t="shared" si="94"/>
        <v>0</v>
      </c>
      <c r="E801" s="16">
        <f t="shared" si="94"/>
        <v>0</v>
      </c>
      <c r="F801" s="16">
        <f t="shared" si="94"/>
        <v>0</v>
      </c>
      <c r="G801" s="16">
        <f t="shared" si="94"/>
        <v>0</v>
      </c>
      <c r="H801" s="16">
        <f t="shared" si="94"/>
        <v>0</v>
      </c>
      <c r="I801" s="16">
        <f t="shared" si="94"/>
        <v>0</v>
      </c>
      <c r="J801" s="16">
        <f t="shared" si="94"/>
        <v>0</v>
      </c>
      <c r="K801" s="16">
        <f t="shared" si="94"/>
        <v>0</v>
      </c>
      <c r="M801" s="22">
        <v>5072000</v>
      </c>
      <c r="N801" s="23">
        <v>5076000</v>
      </c>
      <c r="O801" s="25">
        <v>3617600</v>
      </c>
    </row>
    <row r="802" spans="2:15" ht="15" customHeight="1">
      <c r="B802" s="16">
        <f t="shared" si="87"/>
        <v>0</v>
      </c>
      <c r="C802" s="16">
        <f t="shared" si="94"/>
        <v>0</v>
      </c>
      <c r="D802" s="16">
        <f t="shared" si="94"/>
        <v>0</v>
      </c>
      <c r="E802" s="16">
        <f t="shared" si="94"/>
        <v>0</v>
      </c>
      <c r="F802" s="16">
        <f t="shared" si="94"/>
        <v>0</v>
      </c>
      <c r="G802" s="16">
        <f t="shared" si="94"/>
        <v>0</v>
      </c>
      <c r="H802" s="16">
        <f t="shared" si="94"/>
        <v>0</v>
      </c>
      <c r="I802" s="16">
        <f t="shared" si="94"/>
        <v>0</v>
      </c>
      <c r="J802" s="16">
        <f t="shared" si="94"/>
        <v>0</v>
      </c>
      <c r="K802" s="16">
        <f t="shared" si="94"/>
        <v>0</v>
      </c>
      <c r="M802" s="22">
        <v>5076000</v>
      </c>
      <c r="N802" s="23">
        <v>5080000</v>
      </c>
      <c r="O802" s="25">
        <v>3620800</v>
      </c>
    </row>
    <row r="803" spans="2:15" ht="15" customHeight="1">
      <c r="B803" s="16">
        <f t="shared" si="87"/>
        <v>0</v>
      </c>
      <c r="C803" s="16">
        <f>IF(AND($M803&lt;=C$4,C$4&lt;$N803),$O803,0)</f>
        <v>0</v>
      </c>
      <c r="D803" s="16">
        <f>IF(AND($M803&lt;=D$4,D$4&lt;$N803),$O803,0)</f>
        <v>0</v>
      </c>
      <c r="E803" s="16">
        <f t="shared" si="94"/>
        <v>0</v>
      </c>
      <c r="F803" s="16">
        <f t="shared" si="94"/>
        <v>0</v>
      </c>
      <c r="G803" s="16">
        <f t="shared" si="94"/>
        <v>0</v>
      </c>
      <c r="H803" s="16">
        <f t="shared" si="94"/>
        <v>0</v>
      </c>
      <c r="I803" s="16">
        <f t="shared" si="94"/>
        <v>0</v>
      </c>
      <c r="J803" s="16">
        <f t="shared" si="94"/>
        <v>0</v>
      </c>
      <c r="K803" s="16">
        <f t="shared" si="94"/>
        <v>0</v>
      </c>
      <c r="M803" s="22">
        <v>5080000</v>
      </c>
      <c r="N803" s="23">
        <v>5084000</v>
      </c>
      <c r="O803" s="25">
        <v>3624000</v>
      </c>
    </row>
    <row r="804" spans="2:15" ht="15" customHeight="1">
      <c r="B804" s="16">
        <f t="shared" si="87"/>
        <v>0</v>
      </c>
      <c r="C804" s="16">
        <f t="shared" si="94"/>
        <v>0</v>
      </c>
      <c r="D804" s="16">
        <f t="shared" si="94"/>
        <v>0</v>
      </c>
      <c r="E804" s="16">
        <f t="shared" si="94"/>
        <v>0</v>
      </c>
      <c r="F804" s="16">
        <f t="shared" si="94"/>
        <v>0</v>
      </c>
      <c r="G804" s="16">
        <f t="shared" si="94"/>
        <v>0</v>
      </c>
      <c r="H804" s="16">
        <f t="shared" si="94"/>
        <v>0</v>
      </c>
      <c r="I804" s="16">
        <f t="shared" si="94"/>
        <v>0</v>
      </c>
      <c r="J804" s="16">
        <f t="shared" si="94"/>
        <v>0</v>
      </c>
      <c r="K804" s="16">
        <f t="shared" si="94"/>
        <v>0</v>
      </c>
      <c r="M804" s="22">
        <v>5084000</v>
      </c>
      <c r="N804" s="23">
        <v>5088000</v>
      </c>
      <c r="O804" s="25">
        <v>3627200</v>
      </c>
    </row>
    <row r="805" spans="2:15" ht="15" customHeight="1">
      <c r="B805" s="16">
        <f t="shared" ref="B805:B868" si="95">IF(AND($M805&lt;=B$4,B$4&lt;$N805),$O805,0)</f>
        <v>0</v>
      </c>
      <c r="C805" s="16">
        <f t="shared" si="94"/>
        <v>0</v>
      </c>
      <c r="D805" s="16">
        <f t="shared" si="94"/>
        <v>0</v>
      </c>
      <c r="E805" s="16">
        <f t="shared" si="94"/>
        <v>0</v>
      </c>
      <c r="F805" s="16">
        <f t="shared" si="94"/>
        <v>0</v>
      </c>
      <c r="G805" s="16">
        <f t="shared" si="94"/>
        <v>0</v>
      </c>
      <c r="H805" s="16">
        <f t="shared" si="94"/>
        <v>0</v>
      </c>
      <c r="I805" s="16">
        <f t="shared" si="94"/>
        <v>0</v>
      </c>
      <c r="J805" s="16">
        <f t="shared" si="94"/>
        <v>0</v>
      </c>
      <c r="K805" s="16">
        <f t="shared" si="94"/>
        <v>0</v>
      </c>
      <c r="M805" s="22">
        <v>5088000</v>
      </c>
      <c r="N805" s="23">
        <v>5092000</v>
      </c>
      <c r="O805" s="25">
        <v>3630400</v>
      </c>
    </row>
    <row r="806" spans="2:15" ht="15" customHeight="1">
      <c r="B806" s="16">
        <f t="shared" si="95"/>
        <v>0</v>
      </c>
      <c r="C806" s="16">
        <f t="shared" si="94"/>
        <v>0</v>
      </c>
      <c r="D806" s="16">
        <f t="shared" si="94"/>
        <v>0</v>
      </c>
      <c r="E806" s="16">
        <f t="shared" si="94"/>
        <v>0</v>
      </c>
      <c r="F806" s="16">
        <f t="shared" si="94"/>
        <v>0</v>
      </c>
      <c r="G806" s="16">
        <f t="shared" si="94"/>
        <v>0</v>
      </c>
      <c r="H806" s="16">
        <f t="shared" si="94"/>
        <v>0</v>
      </c>
      <c r="I806" s="16">
        <f t="shared" si="94"/>
        <v>0</v>
      </c>
      <c r="J806" s="16">
        <f t="shared" si="94"/>
        <v>0</v>
      </c>
      <c r="K806" s="16">
        <f t="shared" si="94"/>
        <v>0</v>
      </c>
      <c r="M806" s="22">
        <v>5092000</v>
      </c>
      <c r="N806" s="23">
        <v>5096000</v>
      </c>
      <c r="O806" s="25">
        <v>3633600</v>
      </c>
    </row>
    <row r="807" spans="2:15" ht="15" customHeight="1">
      <c r="B807" s="16">
        <f t="shared" si="95"/>
        <v>0</v>
      </c>
      <c r="C807" s="16">
        <f t="shared" si="94"/>
        <v>0</v>
      </c>
      <c r="D807" s="16">
        <f t="shared" si="94"/>
        <v>0</v>
      </c>
      <c r="E807" s="16">
        <f t="shared" si="94"/>
        <v>0</v>
      </c>
      <c r="F807" s="16">
        <f t="shared" si="94"/>
        <v>0</v>
      </c>
      <c r="G807" s="16">
        <f t="shared" si="94"/>
        <v>0</v>
      </c>
      <c r="H807" s="16">
        <f t="shared" si="94"/>
        <v>0</v>
      </c>
      <c r="I807" s="16">
        <f t="shared" si="94"/>
        <v>0</v>
      </c>
      <c r="J807" s="16">
        <f t="shared" si="94"/>
        <v>0</v>
      </c>
      <c r="K807" s="16">
        <f t="shared" si="94"/>
        <v>0</v>
      </c>
      <c r="M807" s="22">
        <v>5096000</v>
      </c>
      <c r="N807" s="23">
        <v>5100000</v>
      </c>
      <c r="O807" s="25">
        <v>3636800</v>
      </c>
    </row>
    <row r="808" spans="2:15" ht="15" customHeight="1">
      <c r="B808" s="16">
        <f t="shared" si="95"/>
        <v>0</v>
      </c>
      <c r="C808" s="16">
        <f t="shared" si="94"/>
        <v>0</v>
      </c>
      <c r="D808" s="16">
        <f t="shared" si="94"/>
        <v>0</v>
      </c>
      <c r="E808" s="16">
        <f t="shared" si="94"/>
        <v>0</v>
      </c>
      <c r="F808" s="16">
        <f t="shared" si="94"/>
        <v>0</v>
      </c>
      <c r="G808" s="16">
        <f t="shared" si="94"/>
        <v>0</v>
      </c>
      <c r="H808" s="16">
        <f t="shared" si="94"/>
        <v>0</v>
      </c>
      <c r="I808" s="16">
        <f t="shared" si="94"/>
        <v>0</v>
      </c>
      <c r="J808" s="16">
        <f t="shared" si="94"/>
        <v>0</v>
      </c>
      <c r="K808" s="16">
        <f t="shared" si="94"/>
        <v>0</v>
      </c>
      <c r="M808" s="22">
        <v>5100000</v>
      </c>
      <c r="N808" s="23">
        <v>5104000</v>
      </c>
      <c r="O808" s="25">
        <v>3640000</v>
      </c>
    </row>
    <row r="809" spans="2:15" ht="15" customHeight="1">
      <c r="B809" s="16">
        <f t="shared" si="95"/>
        <v>0</v>
      </c>
      <c r="C809" s="16">
        <f t="shared" si="94"/>
        <v>0</v>
      </c>
      <c r="D809" s="16">
        <f t="shared" si="94"/>
        <v>0</v>
      </c>
      <c r="E809" s="16">
        <f t="shared" si="94"/>
        <v>0</v>
      </c>
      <c r="F809" s="16">
        <f t="shared" si="94"/>
        <v>0</v>
      </c>
      <c r="G809" s="16">
        <f t="shared" si="94"/>
        <v>0</v>
      </c>
      <c r="H809" s="16">
        <f t="shared" si="94"/>
        <v>0</v>
      </c>
      <c r="I809" s="16">
        <f t="shared" si="94"/>
        <v>0</v>
      </c>
      <c r="J809" s="16">
        <f t="shared" si="94"/>
        <v>0</v>
      </c>
      <c r="K809" s="16">
        <f t="shared" si="94"/>
        <v>0</v>
      </c>
      <c r="M809" s="22">
        <v>5104000</v>
      </c>
      <c r="N809" s="23">
        <v>5108000</v>
      </c>
      <c r="O809" s="25">
        <v>3643200</v>
      </c>
    </row>
    <row r="810" spans="2:15" ht="15" customHeight="1">
      <c r="B810" s="16">
        <f t="shared" si="95"/>
        <v>0</v>
      </c>
      <c r="C810" s="16">
        <f t="shared" si="94"/>
        <v>0</v>
      </c>
      <c r="D810" s="16">
        <f t="shared" si="94"/>
        <v>0</v>
      </c>
      <c r="E810" s="16">
        <f t="shared" si="94"/>
        <v>0</v>
      </c>
      <c r="F810" s="16">
        <f t="shared" si="94"/>
        <v>0</v>
      </c>
      <c r="G810" s="16">
        <f t="shared" si="94"/>
        <v>0</v>
      </c>
      <c r="H810" s="16">
        <f t="shared" si="94"/>
        <v>0</v>
      </c>
      <c r="I810" s="16">
        <f t="shared" si="94"/>
        <v>0</v>
      </c>
      <c r="J810" s="16">
        <f t="shared" si="94"/>
        <v>0</v>
      </c>
      <c r="K810" s="16">
        <f t="shared" si="94"/>
        <v>0</v>
      </c>
      <c r="M810" s="22">
        <v>5108000</v>
      </c>
      <c r="N810" s="23">
        <v>5112000</v>
      </c>
      <c r="O810" s="25">
        <v>3646400</v>
      </c>
    </row>
    <row r="811" spans="2:15" ht="15" customHeight="1">
      <c r="B811" s="16">
        <f t="shared" si="95"/>
        <v>0</v>
      </c>
      <c r="C811" s="16">
        <f t="shared" si="94"/>
        <v>0</v>
      </c>
      <c r="D811" s="16">
        <f t="shared" si="94"/>
        <v>0</v>
      </c>
      <c r="E811" s="16">
        <f t="shared" si="94"/>
        <v>0</v>
      </c>
      <c r="F811" s="16">
        <f t="shared" si="94"/>
        <v>0</v>
      </c>
      <c r="G811" s="16">
        <f t="shared" si="94"/>
        <v>0</v>
      </c>
      <c r="H811" s="16">
        <f t="shared" si="94"/>
        <v>0</v>
      </c>
      <c r="I811" s="16">
        <f t="shared" si="94"/>
        <v>0</v>
      </c>
      <c r="J811" s="16">
        <f t="shared" si="94"/>
        <v>0</v>
      </c>
      <c r="K811" s="16">
        <f t="shared" si="94"/>
        <v>0</v>
      </c>
      <c r="M811" s="22">
        <v>5112000</v>
      </c>
      <c r="N811" s="23">
        <v>5116000</v>
      </c>
      <c r="O811" s="25">
        <v>3649600</v>
      </c>
    </row>
    <row r="812" spans="2:15" ht="15" customHeight="1">
      <c r="B812" s="16">
        <f t="shared" si="95"/>
        <v>0</v>
      </c>
      <c r="C812" s="16">
        <f t="shared" si="94"/>
        <v>0</v>
      </c>
      <c r="D812" s="16">
        <f t="shared" si="94"/>
        <v>0</v>
      </c>
      <c r="E812" s="16">
        <f t="shared" si="94"/>
        <v>0</v>
      </c>
      <c r="F812" s="16">
        <f t="shared" si="94"/>
        <v>0</v>
      </c>
      <c r="G812" s="16">
        <f t="shared" si="94"/>
        <v>0</v>
      </c>
      <c r="H812" s="16">
        <f t="shared" si="94"/>
        <v>0</v>
      </c>
      <c r="I812" s="16">
        <f t="shared" si="94"/>
        <v>0</v>
      </c>
      <c r="J812" s="16">
        <f t="shared" si="94"/>
        <v>0</v>
      </c>
      <c r="K812" s="16">
        <f t="shared" si="94"/>
        <v>0</v>
      </c>
      <c r="M812" s="22">
        <v>5116000</v>
      </c>
      <c r="N812" s="23">
        <v>5120000</v>
      </c>
      <c r="O812" s="25">
        <v>3652800</v>
      </c>
    </row>
    <row r="813" spans="2:15" ht="15" customHeight="1">
      <c r="B813" s="16">
        <f t="shared" si="95"/>
        <v>0</v>
      </c>
      <c r="C813" s="16">
        <f t="shared" ref="C813:K822" si="96">IF(AND($M813&lt;=C$4,C$4&lt;$N813),$O813,0)</f>
        <v>0</v>
      </c>
      <c r="D813" s="16">
        <f t="shared" si="96"/>
        <v>0</v>
      </c>
      <c r="E813" s="16">
        <f t="shared" si="96"/>
        <v>0</v>
      </c>
      <c r="F813" s="16">
        <f t="shared" si="96"/>
        <v>0</v>
      </c>
      <c r="G813" s="16">
        <f t="shared" si="96"/>
        <v>0</v>
      </c>
      <c r="H813" s="16">
        <f t="shared" si="96"/>
        <v>0</v>
      </c>
      <c r="I813" s="16">
        <f t="shared" si="96"/>
        <v>0</v>
      </c>
      <c r="J813" s="16">
        <f t="shared" si="96"/>
        <v>0</v>
      </c>
      <c r="K813" s="16">
        <f t="shared" si="96"/>
        <v>0</v>
      </c>
      <c r="M813" s="22">
        <v>5120000</v>
      </c>
      <c r="N813" s="23">
        <v>5124000</v>
      </c>
      <c r="O813" s="25">
        <v>3656000</v>
      </c>
    </row>
    <row r="814" spans="2:15" ht="15" customHeight="1">
      <c r="B814" s="16">
        <f t="shared" si="95"/>
        <v>0</v>
      </c>
      <c r="C814" s="16">
        <f t="shared" si="96"/>
        <v>0</v>
      </c>
      <c r="D814" s="16">
        <f t="shared" si="96"/>
        <v>0</v>
      </c>
      <c r="E814" s="16">
        <f t="shared" si="96"/>
        <v>0</v>
      </c>
      <c r="F814" s="16">
        <f t="shared" si="96"/>
        <v>0</v>
      </c>
      <c r="G814" s="16">
        <f t="shared" si="96"/>
        <v>0</v>
      </c>
      <c r="H814" s="16">
        <f t="shared" si="96"/>
        <v>0</v>
      </c>
      <c r="I814" s="16">
        <f t="shared" si="96"/>
        <v>0</v>
      </c>
      <c r="J814" s="16">
        <f t="shared" si="96"/>
        <v>0</v>
      </c>
      <c r="K814" s="16">
        <f t="shared" si="96"/>
        <v>0</v>
      </c>
      <c r="M814" s="22">
        <v>5124000</v>
      </c>
      <c r="N814" s="23">
        <v>5128000</v>
      </c>
      <c r="O814" s="25">
        <v>3659200</v>
      </c>
    </row>
    <row r="815" spans="2:15" ht="15" customHeight="1">
      <c r="B815" s="16">
        <f t="shared" si="95"/>
        <v>0</v>
      </c>
      <c r="C815" s="16">
        <f t="shared" si="96"/>
        <v>0</v>
      </c>
      <c r="D815" s="16">
        <f t="shared" si="96"/>
        <v>0</v>
      </c>
      <c r="E815" s="16">
        <f t="shared" si="96"/>
        <v>0</v>
      </c>
      <c r="F815" s="16">
        <f t="shared" si="96"/>
        <v>0</v>
      </c>
      <c r="G815" s="16">
        <f t="shared" si="96"/>
        <v>0</v>
      </c>
      <c r="H815" s="16">
        <f t="shared" si="96"/>
        <v>0</v>
      </c>
      <c r="I815" s="16">
        <f t="shared" si="96"/>
        <v>0</v>
      </c>
      <c r="J815" s="16">
        <f t="shared" si="96"/>
        <v>0</v>
      </c>
      <c r="K815" s="16">
        <f t="shared" si="96"/>
        <v>0</v>
      </c>
      <c r="M815" s="22">
        <v>5128000</v>
      </c>
      <c r="N815" s="23">
        <v>5132000</v>
      </c>
      <c r="O815" s="25">
        <v>3662400</v>
      </c>
    </row>
    <row r="816" spans="2:15" ht="15" customHeight="1">
      <c r="B816" s="16">
        <f t="shared" si="95"/>
        <v>0</v>
      </c>
      <c r="C816" s="16">
        <f t="shared" si="96"/>
        <v>0</v>
      </c>
      <c r="D816" s="16">
        <f t="shared" si="96"/>
        <v>0</v>
      </c>
      <c r="E816" s="16">
        <f t="shared" si="96"/>
        <v>0</v>
      </c>
      <c r="F816" s="16">
        <f t="shared" si="96"/>
        <v>0</v>
      </c>
      <c r="G816" s="16">
        <f t="shared" si="96"/>
        <v>0</v>
      </c>
      <c r="H816" s="16">
        <f t="shared" si="96"/>
        <v>0</v>
      </c>
      <c r="I816" s="16">
        <f t="shared" si="96"/>
        <v>0</v>
      </c>
      <c r="J816" s="16">
        <f t="shared" si="96"/>
        <v>0</v>
      </c>
      <c r="K816" s="16">
        <f t="shared" si="96"/>
        <v>0</v>
      </c>
      <c r="M816" s="22">
        <v>5132000</v>
      </c>
      <c r="N816" s="23">
        <v>5136000</v>
      </c>
      <c r="O816" s="25">
        <v>3665600</v>
      </c>
    </row>
    <row r="817" spans="2:15" ht="15" customHeight="1">
      <c r="B817" s="16">
        <f t="shared" si="95"/>
        <v>0</v>
      </c>
      <c r="C817" s="16">
        <f t="shared" si="96"/>
        <v>0</v>
      </c>
      <c r="D817" s="16">
        <f t="shared" si="96"/>
        <v>0</v>
      </c>
      <c r="E817" s="16">
        <f t="shared" si="96"/>
        <v>0</v>
      </c>
      <c r="F817" s="16">
        <f t="shared" si="96"/>
        <v>0</v>
      </c>
      <c r="G817" s="16">
        <f t="shared" si="96"/>
        <v>0</v>
      </c>
      <c r="H817" s="16">
        <f t="shared" si="96"/>
        <v>0</v>
      </c>
      <c r="I817" s="16">
        <f t="shared" si="96"/>
        <v>0</v>
      </c>
      <c r="J817" s="16">
        <f t="shared" si="96"/>
        <v>0</v>
      </c>
      <c r="K817" s="16">
        <f t="shared" si="96"/>
        <v>0</v>
      </c>
      <c r="M817" s="22">
        <v>5136000</v>
      </c>
      <c r="N817" s="23">
        <v>5140000</v>
      </c>
      <c r="O817" s="25">
        <v>3668800</v>
      </c>
    </row>
    <row r="818" spans="2:15" ht="15" customHeight="1">
      <c r="B818" s="16">
        <f t="shared" si="95"/>
        <v>0</v>
      </c>
      <c r="C818" s="16">
        <f t="shared" si="96"/>
        <v>0</v>
      </c>
      <c r="D818" s="16">
        <f t="shared" si="96"/>
        <v>0</v>
      </c>
      <c r="E818" s="16">
        <f t="shared" si="96"/>
        <v>0</v>
      </c>
      <c r="F818" s="16">
        <f t="shared" si="96"/>
        <v>0</v>
      </c>
      <c r="G818" s="16">
        <f t="shared" si="96"/>
        <v>0</v>
      </c>
      <c r="H818" s="16">
        <f t="shared" si="96"/>
        <v>0</v>
      </c>
      <c r="I818" s="16">
        <f t="shared" si="96"/>
        <v>0</v>
      </c>
      <c r="J818" s="16">
        <f t="shared" si="96"/>
        <v>0</v>
      </c>
      <c r="K818" s="16">
        <f t="shared" si="96"/>
        <v>0</v>
      </c>
      <c r="M818" s="22">
        <v>5140000</v>
      </c>
      <c r="N818" s="23">
        <v>5144000</v>
      </c>
      <c r="O818" s="25">
        <v>3672000</v>
      </c>
    </row>
    <row r="819" spans="2:15" ht="15" customHeight="1">
      <c r="B819" s="16">
        <f t="shared" si="95"/>
        <v>0</v>
      </c>
      <c r="C819" s="16">
        <f t="shared" si="96"/>
        <v>0</v>
      </c>
      <c r="D819" s="16">
        <f t="shared" si="96"/>
        <v>0</v>
      </c>
      <c r="E819" s="16">
        <f t="shared" si="96"/>
        <v>0</v>
      </c>
      <c r="F819" s="16">
        <f t="shared" si="96"/>
        <v>0</v>
      </c>
      <c r="G819" s="16">
        <f t="shared" si="96"/>
        <v>0</v>
      </c>
      <c r="H819" s="16">
        <f t="shared" si="96"/>
        <v>0</v>
      </c>
      <c r="I819" s="16">
        <f t="shared" si="96"/>
        <v>0</v>
      </c>
      <c r="J819" s="16">
        <f t="shared" si="96"/>
        <v>0</v>
      </c>
      <c r="K819" s="16">
        <f t="shared" si="96"/>
        <v>0</v>
      </c>
      <c r="M819" s="22">
        <v>5144000</v>
      </c>
      <c r="N819" s="23">
        <v>5148000</v>
      </c>
      <c r="O819" s="25">
        <v>3675200</v>
      </c>
    </row>
    <row r="820" spans="2:15" ht="15" customHeight="1">
      <c r="B820" s="16">
        <f t="shared" si="95"/>
        <v>0</v>
      </c>
      <c r="C820" s="16">
        <f t="shared" si="96"/>
        <v>0</v>
      </c>
      <c r="D820" s="16">
        <f t="shared" si="96"/>
        <v>0</v>
      </c>
      <c r="E820" s="16">
        <f t="shared" si="96"/>
        <v>0</v>
      </c>
      <c r="F820" s="16">
        <f t="shared" si="96"/>
        <v>0</v>
      </c>
      <c r="G820" s="16">
        <f t="shared" si="96"/>
        <v>0</v>
      </c>
      <c r="H820" s="16">
        <f t="shared" si="96"/>
        <v>0</v>
      </c>
      <c r="I820" s="16">
        <f t="shared" si="96"/>
        <v>0</v>
      </c>
      <c r="J820" s="16">
        <f t="shared" si="96"/>
        <v>0</v>
      </c>
      <c r="K820" s="16">
        <f t="shared" si="96"/>
        <v>0</v>
      </c>
      <c r="M820" s="22">
        <v>5148000</v>
      </c>
      <c r="N820" s="23">
        <v>5152000</v>
      </c>
      <c r="O820" s="25">
        <v>3678400</v>
      </c>
    </row>
    <row r="821" spans="2:15" ht="15" customHeight="1">
      <c r="B821" s="16">
        <f t="shared" si="95"/>
        <v>0</v>
      </c>
      <c r="C821" s="16">
        <f t="shared" si="96"/>
        <v>0</v>
      </c>
      <c r="D821" s="16">
        <f t="shared" si="96"/>
        <v>0</v>
      </c>
      <c r="E821" s="16">
        <f t="shared" si="96"/>
        <v>0</v>
      </c>
      <c r="F821" s="16">
        <f t="shared" si="96"/>
        <v>0</v>
      </c>
      <c r="G821" s="16">
        <f t="shared" si="96"/>
        <v>0</v>
      </c>
      <c r="H821" s="16">
        <f t="shared" si="96"/>
        <v>0</v>
      </c>
      <c r="I821" s="16">
        <f t="shared" si="96"/>
        <v>0</v>
      </c>
      <c r="J821" s="16">
        <f t="shared" si="96"/>
        <v>0</v>
      </c>
      <c r="K821" s="16">
        <f t="shared" si="96"/>
        <v>0</v>
      </c>
      <c r="M821" s="22">
        <v>5152000</v>
      </c>
      <c r="N821" s="23">
        <v>5156000</v>
      </c>
      <c r="O821" s="25">
        <v>3681600</v>
      </c>
    </row>
    <row r="822" spans="2:15" ht="15" customHeight="1">
      <c r="B822" s="16">
        <f t="shared" si="95"/>
        <v>0</v>
      </c>
      <c r="C822" s="16">
        <f t="shared" si="96"/>
        <v>0</v>
      </c>
      <c r="D822" s="16">
        <f t="shared" si="96"/>
        <v>0</v>
      </c>
      <c r="E822" s="16">
        <f t="shared" si="96"/>
        <v>0</v>
      </c>
      <c r="F822" s="16">
        <f t="shared" si="96"/>
        <v>0</v>
      </c>
      <c r="G822" s="16">
        <f t="shared" si="96"/>
        <v>0</v>
      </c>
      <c r="H822" s="16">
        <f t="shared" si="96"/>
        <v>0</v>
      </c>
      <c r="I822" s="16">
        <f t="shared" si="96"/>
        <v>0</v>
      </c>
      <c r="J822" s="16">
        <f t="shared" si="96"/>
        <v>0</v>
      </c>
      <c r="K822" s="16">
        <f t="shared" si="96"/>
        <v>0</v>
      </c>
      <c r="M822" s="22">
        <v>5156000</v>
      </c>
      <c r="N822" s="23">
        <v>5160000</v>
      </c>
      <c r="O822" s="25">
        <v>3684800</v>
      </c>
    </row>
    <row r="823" spans="2:15" ht="15" customHeight="1">
      <c r="B823" s="16">
        <f t="shared" si="95"/>
        <v>0</v>
      </c>
      <c r="C823" s="16">
        <f t="shared" ref="C823:K832" si="97">IF(AND($M823&lt;=C$4,C$4&lt;$N823),$O823,0)</f>
        <v>0</v>
      </c>
      <c r="D823" s="16">
        <f t="shared" si="97"/>
        <v>0</v>
      </c>
      <c r="E823" s="16">
        <f t="shared" si="97"/>
        <v>0</v>
      </c>
      <c r="F823" s="16">
        <f t="shared" si="97"/>
        <v>0</v>
      </c>
      <c r="G823" s="16">
        <f t="shared" si="97"/>
        <v>0</v>
      </c>
      <c r="H823" s="16">
        <f t="shared" si="97"/>
        <v>0</v>
      </c>
      <c r="I823" s="16">
        <f t="shared" si="97"/>
        <v>0</v>
      </c>
      <c r="J823" s="16">
        <f t="shared" si="97"/>
        <v>0</v>
      </c>
      <c r="K823" s="16">
        <f t="shared" si="97"/>
        <v>0</v>
      </c>
      <c r="M823" s="22">
        <v>5160000</v>
      </c>
      <c r="N823" s="23">
        <v>5164000</v>
      </c>
      <c r="O823" s="25">
        <v>3688000</v>
      </c>
    </row>
    <row r="824" spans="2:15" ht="15" customHeight="1">
      <c r="B824" s="16">
        <f t="shared" si="95"/>
        <v>0</v>
      </c>
      <c r="C824" s="16">
        <f t="shared" si="97"/>
        <v>0</v>
      </c>
      <c r="D824" s="16">
        <f t="shared" si="97"/>
        <v>0</v>
      </c>
      <c r="E824" s="16">
        <f t="shared" si="97"/>
        <v>0</v>
      </c>
      <c r="F824" s="16">
        <f t="shared" si="97"/>
        <v>0</v>
      </c>
      <c r="G824" s="16">
        <f t="shared" si="97"/>
        <v>0</v>
      </c>
      <c r="H824" s="16">
        <f t="shared" si="97"/>
        <v>0</v>
      </c>
      <c r="I824" s="16">
        <f t="shared" si="97"/>
        <v>0</v>
      </c>
      <c r="J824" s="16">
        <f t="shared" si="97"/>
        <v>0</v>
      </c>
      <c r="K824" s="16">
        <f t="shared" si="97"/>
        <v>0</v>
      </c>
      <c r="M824" s="22">
        <v>5164000</v>
      </c>
      <c r="N824" s="23">
        <v>5168000</v>
      </c>
      <c r="O824" s="25">
        <v>3691200</v>
      </c>
    </row>
    <row r="825" spans="2:15" ht="15" customHeight="1">
      <c r="B825" s="16">
        <f t="shared" si="95"/>
        <v>0</v>
      </c>
      <c r="C825" s="16">
        <f t="shared" si="97"/>
        <v>0</v>
      </c>
      <c r="D825" s="16">
        <f t="shared" si="97"/>
        <v>0</v>
      </c>
      <c r="E825" s="16">
        <f t="shared" si="97"/>
        <v>0</v>
      </c>
      <c r="F825" s="16">
        <f t="shared" si="97"/>
        <v>0</v>
      </c>
      <c r="G825" s="16">
        <f t="shared" si="97"/>
        <v>0</v>
      </c>
      <c r="H825" s="16">
        <f t="shared" si="97"/>
        <v>0</v>
      </c>
      <c r="I825" s="16">
        <f t="shared" si="97"/>
        <v>0</v>
      </c>
      <c r="J825" s="16">
        <f t="shared" si="97"/>
        <v>0</v>
      </c>
      <c r="K825" s="16">
        <f t="shared" si="97"/>
        <v>0</v>
      </c>
      <c r="M825" s="22">
        <v>5168000</v>
      </c>
      <c r="N825" s="23">
        <v>5172000</v>
      </c>
      <c r="O825" s="25">
        <v>3694400</v>
      </c>
    </row>
    <row r="826" spans="2:15" ht="15" customHeight="1">
      <c r="B826" s="16">
        <f t="shared" si="95"/>
        <v>0</v>
      </c>
      <c r="C826" s="16">
        <f t="shared" si="97"/>
        <v>0</v>
      </c>
      <c r="D826" s="16">
        <f t="shared" si="97"/>
        <v>0</v>
      </c>
      <c r="E826" s="16">
        <f t="shared" si="97"/>
        <v>0</v>
      </c>
      <c r="F826" s="16">
        <f t="shared" si="97"/>
        <v>0</v>
      </c>
      <c r="G826" s="16">
        <f t="shared" si="97"/>
        <v>0</v>
      </c>
      <c r="H826" s="16">
        <f t="shared" si="97"/>
        <v>0</v>
      </c>
      <c r="I826" s="16">
        <f t="shared" si="97"/>
        <v>0</v>
      </c>
      <c r="J826" s="16">
        <f t="shared" si="97"/>
        <v>0</v>
      </c>
      <c r="K826" s="16">
        <f t="shared" si="97"/>
        <v>0</v>
      </c>
      <c r="M826" s="22">
        <v>5172000</v>
      </c>
      <c r="N826" s="23">
        <v>5176000</v>
      </c>
      <c r="O826" s="25">
        <v>3697600</v>
      </c>
    </row>
    <row r="827" spans="2:15" ht="15" customHeight="1">
      <c r="B827" s="16">
        <f t="shared" si="95"/>
        <v>0</v>
      </c>
      <c r="C827" s="16">
        <f t="shared" si="97"/>
        <v>0</v>
      </c>
      <c r="D827" s="16">
        <f t="shared" si="97"/>
        <v>0</v>
      </c>
      <c r="E827" s="16">
        <f t="shared" si="97"/>
        <v>0</v>
      </c>
      <c r="F827" s="16">
        <f t="shared" si="97"/>
        <v>0</v>
      </c>
      <c r="G827" s="16">
        <f t="shared" si="97"/>
        <v>0</v>
      </c>
      <c r="H827" s="16">
        <f t="shared" si="97"/>
        <v>0</v>
      </c>
      <c r="I827" s="16">
        <f t="shared" si="97"/>
        <v>0</v>
      </c>
      <c r="J827" s="16">
        <f t="shared" si="97"/>
        <v>0</v>
      </c>
      <c r="K827" s="16">
        <f t="shared" si="97"/>
        <v>0</v>
      </c>
      <c r="M827" s="22">
        <v>5176000</v>
      </c>
      <c r="N827" s="23">
        <v>5180000</v>
      </c>
      <c r="O827" s="25">
        <v>3700800</v>
      </c>
    </row>
    <row r="828" spans="2:15" ht="15" customHeight="1">
      <c r="B828" s="16">
        <f t="shared" si="95"/>
        <v>0</v>
      </c>
      <c r="C828" s="16">
        <f t="shared" si="97"/>
        <v>0</v>
      </c>
      <c r="D828" s="16">
        <f t="shared" si="97"/>
        <v>0</v>
      </c>
      <c r="E828" s="16">
        <f t="shared" si="97"/>
        <v>0</v>
      </c>
      <c r="F828" s="16">
        <f t="shared" si="97"/>
        <v>0</v>
      </c>
      <c r="G828" s="16">
        <f t="shared" si="97"/>
        <v>0</v>
      </c>
      <c r="H828" s="16">
        <f t="shared" si="97"/>
        <v>0</v>
      </c>
      <c r="I828" s="16">
        <f t="shared" si="97"/>
        <v>0</v>
      </c>
      <c r="J828" s="16">
        <f t="shared" si="97"/>
        <v>0</v>
      </c>
      <c r="K828" s="16">
        <f t="shared" si="97"/>
        <v>0</v>
      </c>
      <c r="M828" s="22">
        <v>5180000</v>
      </c>
      <c r="N828" s="23">
        <v>5184000</v>
      </c>
      <c r="O828" s="25">
        <v>3704000</v>
      </c>
    </row>
    <row r="829" spans="2:15" ht="15" customHeight="1">
      <c r="B829" s="16">
        <f t="shared" si="95"/>
        <v>0</v>
      </c>
      <c r="C829" s="16">
        <f t="shared" si="97"/>
        <v>0</v>
      </c>
      <c r="D829" s="16">
        <f t="shared" si="97"/>
        <v>0</v>
      </c>
      <c r="E829" s="16">
        <f t="shared" si="97"/>
        <v>0</v>
      </c>
      <c r="F829" s="16">
        <f t="shared" si="97"/>
        <v>0</v>
      </c>
      <c r="G829" s="16">
        <f t="shared" si="97"/>
        <v>0</v>
      </c>
      <c r="H829" s="16">
        <f t="shared" si="97"/>
        <v>0</v>
      </c>
      <c r="I829" s="16">
        <f t="shared" si="97"/>
        <v>0</v>
      </c>
      <c r="J829" s="16">
        <f t="shared" si="97"/>
        <v>0</v>
      </c>
      <c r="K829" s="16">
        <f t="shared" si="97"/>
        <v>0</v>
      </c>
      <c r="M829" s="22">
        <v>5184000</v>
      </c>
      <c r="N829" s="23">
        <v>5188000</v>
      </c>
      <c r="O829" s="25">
        <v>3707200</v>
      </c>
    </row>
    <row r="830" spans="2:15" ht="15" customHeight="1">
      <c r="B830" s="16">
        <f t="shared" si="95"/>
        <v>0</v>
      </c>
      <c r="C830" s="16">
        <f t="shared" si="97"/>
        <v>0</v>
      </c>
      <c r="D830" s="16">
        <f t="shared" si="97"/>
        <v>0</v>
      </c>
      <c r="E830" s="16">
        <f t="shared" si="97"/>
        <v>0</v>
      </c>
      <c r="F830" s="16">
        <f t="shared" si="97"/>
        <v>0</v>
      </c>
      <c r="G830" s="16">
        <f t="shared" si="97"/>
        <v>0</v>
      </c>
      <c r="H830" s="16">
        <f t="shared" si="97"/>
        <v>0</v>
      </c>
      <c r="I830" s="16">
        <f t="shared" si="97"/>
        <v>0</v>
      </c>
      <c r="J830" s="16">
        <f t="shared" si="97"/>
        <v>0</v>
      </c>
      <c r="K830" s="16">
        <f t="shared" si="97"/>
        <v>0</v>
      </c>
      <c r="M830" s="22">
        <v>5188000</v>
      </c>
      <c r="N830" s="23">
        <v>5192000</v>
      </c>
      <c r="O830" s="25">
        <v>3710400</v>
      </c>
    </row>
    <row r="831" spans="2:15" ht="15" customHeight="1">
      <c r="B831" s="16">
        <f t="shared" si="95"/>
        <v>0</v>
      </c>
      <c r="C831" s="16">
        <f t="shared" si="97"/>
        <v>0</v>
      </c>
      <c r="D831" s="16">
        <f t="shared" si="97"/>
        <v>0</v>
      </c>
      <c r="E831" s="16">
        <f t="shared" si="97"/>
        <v>0</v>
      </c>
      <c r="F831" s="16">
        <f t="shared" si="97"/>
        <v>0</v>
      </c>
      <c r="G831" s="16">
        <f t="shared" si="97"/>
        <v>0</v>
      </c>
      <c r="H831" s="16">
        <f t="shared" si="97"/>
        <v>0</v>
      </c>
      <c r="I831" s="16">
        <f t="shared" si="97"/>
        <v>0</v>
      </c>
      <c r="J831" s="16">
        <f t="shared" si="97"/>
        <v>0</v>
      </c>
      <c r="K831" s="16">
        <f t="shared" si="97"/>
        <v>0</v>
      </c>
      <c r="M831" s="22">
        <v>5192000</v>
      </c>
      <c r="N831" s="23">
        <v>5196000</v>
      </c>
      <c r="O831" s="25">
        <v>3713600</v>
      </c>
    </row>
    <row r="832" spans="2:15" ht="15" customHeight="1">
      <c r="B832" s="16">
        <f t="shared" si="95"/>
        <v>0</v>
      </c>
      <c r="C832" s="16">
        <f t="shared" si="97"/>
        <v>0</v>
      </c>
      <c r="D832" s="16">
        <f t="shared" si="97"/>
        <v>0</v>
      </c>
      <c r="E832" s="16">
        <f t="shared" si="97"/>
        <v>0</v>
      </c>
      <c r="F832" s="16">
        <f t="shared" si="97"/>
        <v>0</v>
      </c>
      <c r="G832" s="16">
        <f t="shared" si="97"/>
        <v>0</v>
      </c>
      <c r="H832" s="16">
        <f t="shared" si="97"/>
        <v>0</v>
      </c>
      <c r="I832" s="16">
        <f t="shared" si="97"/>
        <v>0</v>
      </c>
      <c r="J832" s="16">
        <f t="shared" si="97"/>
        <v>0</v>
      </c>
      <c r="K832" s="16">
        <f t="shared" si="97"/>
        <v>0</v>
      </c>
      <c r="M832" s="22">
        <v>5196000</v>
      </c>
      <c r="N832" s="23">
        <v>5200000</v>
      </c>
      <c r="O832" s="25">
        <v>3716800</v>
      </c>
    </row>
    <row r="833" spans="2:15" ht="15" customHeight="1">
      <c r="B833" s="16">
        <f t="shared" si="95"/>
        <v>0</v>
      </c>
      <c r="C833" s="16">
        <f t="shared" ref="C833:K838" si="98">IF(AND($M833&lt;=C$4,C$4&lt;$N833),$O833,0)</f>
        <v>0</v>
      </c>
      <c r="D833" s="16">
        <f t="shared" si="98"/>
        <v>0</v>
      </c>
      <c r="E833" s="16">
        <f t="shared" si="98"/>
        <v>0</v>
      </c>
      <c r="F833" s="16">
        <f t="shared" si="98"/>
        <v>0</v>
      </c>
      <c r="G833" s="16">
        <f t="shared" si="98"/>
        <v>0</v>
      </c>
      <c r="H833" s="16">
        <f t="shared" si="98"/>
        <v>0</v>
      </c>
      <c r="I833" s="16">
        <f t="shared" si="98"/>
        <v>0</v>
      </c>
      <c r="J833" s="16">
        <f t="shared" si="98"/>
        <v>0</v>
      </c>
      <c r="K833" s="16">
        <f t="shared" si="98"/>
        <v>0</v>
      </c>
      <c r="M833" s="22">
        <v>5200000</v>
      </c>
      <c r="N833" s="23">
        <v>5204000</v>
      </c>
      <c r="O833" s="25">
        <v>3720000</v>
      </c>
    </row>
    <row r="834" spans="2:15" ht="15" customHeight="1">
      <c r="B834" s="16">
        <f t="shared" si="95"/>
        <v>0</v>
      </c>
      <c r="C834" s="16">
        <f t="shared" si="98"/>
        <v>0</v>
      </c>
      <c r="D834" s="16">
        <f t="shared" si="98"/>
        <v>0</v>
      </c>
      <c r="E834" s="16">
        <f t="shared" si="98"/>
        <v>0</v>
      </c>
      <c r="F834" s="16">
        <f t="shared" si="98"/>
        <v>0</v>
      </c>
      <c r="G834" s="16">
        <f t="shared" si="98"/>
        <v>0</v>
      </c>
      <c r="H834" s="16">
        <f t="shared" si="98"/>
        <v>0</v>
      </c>
      <c r="I834" s="16">
        <f t="shared" si="98"/>
        <v>0</v>
      </c>
      <c r="J834" s="16">
        <f t="shared" si="98"/>
        <v>0</v>
      </c>
      <c r="K834" s="16">
        <f t="shared" si="98"/>
        <v>0</v>
      </c>
      <c r="M834" s="22">
        <v>5204000</v>
      </c>
      <c r="N834" s="23">
        <v>5208000</v>
      </c>
      <c r="O834" s="25">
        <v>3723200</v>
      </c>
    </row>
    <row r="835" spans="2:15" ht="15" customHeight="1">
      <c r="B835" s="16">
        <f t="shared" si="95"/>
        <v>0</v>
      </c>
      <c r="C835" s="16">
        <f t="shared" si="98"/>
        <v>0</v>
      </c>
      <c r="D835" s="16">
        <f t="shared" si="98"/>
        <v>0</v>
      </c>
      <c r="E835" s="16">
        <f t="shared" si="98"/>
        <v>0</v>
      </c>
      <c r="F835" s="16">
        <f t="shared" si="98"/>
        <v>0</v>
      </c>
      <c r="G835" s="16">
        <f t="shared" si="98"/>
        <v>0</v>
      </c>
      <c r="H835" s="16">
        <f t="shared" si="98"/>
        <v>0</v>
      </c>
      <c r="I835" s="16">
        <f t="shared" si="98"/>
        <v>0</v>
      </c>
      <c r="J835" s="16">
        <f t="shared" si="98"/>
        <v>0</v>
      </c>
      <c r="K835" s="16">
        <f t="shared" si="98"/>
        <v>0</v>
      </c>
      <c r="M835" s="22">
        <v>5208000</v>
      </c>
      <c r="N835" s="23">
        <v>5212000</v>
      </c>
      <c r="O835" s="25">
        <v>3726400</v>
      </c>
    </row>
    <row r="836" spans="2:15" ht="15" customHeight="1">
      <c r="B836" s="16">
        <f t="shared" si="95"/>
        <v>0</v>
      </c>
      <c r="C836" s="16">
        <f t="shared" si="98"/>
        <v>0</v>
      </c>
      <c r="D836" s="16">
        <f t="shared" si="98"/>
        <v>0</v>
      </c>
      <c r="E836" s="16">
        <f t="shared" si="98"/>
        <v>0</v>
      </c>
      <c r="F836" s="16">
        <f t="shared" si="98"/>
        <v>0</v>
      </c>
      <c r="G836" s="16">
        <f t="shared" si="98"/>
        <v>0</v>
      </c>
      <c r="H836" s="16">
        <f t="shared" si="98"/>
        <v>0</v>
      </c>
      <c r="I836" s="16">
        <f t="shared" si="98"/>
        <v>0</v>
      </c>
      <c r="J836" s="16">
        <f t="shared" si="98"/>
        <v>0</v>
      </c>
      <c r="K836" s="16">
        <f t="shared" si="98"/>
        <v>0</v>
      </c>
      <c r="M836" s="22">
        <v>5212000</v>
      </c>
      <c r="N836" s="23">
        <v>5216000</v>
      </c>
      <c r="O836" s="25">
        <v>3729600</v>
      </c>
    </row>
    <row r="837" spans="2:15" ht="15" customHeight="1">
      <c r="B837" s="16">
        <f t="shared" si="95"/>
        <v>0</v>
      </c>
      <c r="C837" s="16">
        <f t="shared" si="98"/>
        <v>0</v>
      </c>
      <c r="D837" s="16">
        <f t="shared" si="98"/>
        <v>0</v>
      </c>
      <c r="E837" s="16">
        <f t="shared" si="98"/>
        <v>0</v>
      </c>
      <c r="F837" s="16">
        <f t="shared" si="98"/>
        <v>0</v>
      </c>
      <c r="G837" s="16">
        <f t="shared" si="98"/>
        <v>0</v>
      </c>
      <c r="H837" s="16">
        <f t="shared" si="98"/>
        <v>0</v>
      </c>
      <c r="I837" s="16">
        <f t="shared" si="98"/>
        <v>0</v>
      </c>
      <c r="J837" s="16">
        <f t="shared" si="98"/>
        <v>0</v>
      </c>
      <c r="K837" s="16">
        <f t="shared" si="98"/>
        <v>0</v>
      </c>
      <c r="M837" s="22">
        <v>5216000</v>
      </c>
      <c r="N837" s="23">
        <v>5220000</v>
      </c>
      <c r="O837" s="25">
        <v>3732800</v>
      </c>
    </row>
    <row r="838" spans="2:15" ht="15" customHeight="1">
      <c r="B838" s="16">
        <f t="shared" si="95"/>
        <v>0</v>
      </c>
      <c r="C838" s="16">
        <f t="shared" si="98"/>
        <v>0</v>
      </c>
      <c r="D838" s="16">
        <f t="shared" si="98"/>
        <v>0</v>
      </c>
      <c r="E838" s="16">
        <f t="shared" si="98"/>
        <v>0</v>
      </c>
      <c r="F838" s="16">
        <f t="shared" si="98"/>
        <v>0</v>
      </c>
      <c r="G838" s="16">
        <f t="shared" si="98"/>
        <v>0</v>
      </c>
      <c r="H838" s="16">
        <f t="shared" si="98"/>
        <v>0</v>
      </c>
      <c r="I838" s="16">
        <f t="shared" si="98"/>
        <v>0</v>
      </c>
      <c r="J838" s="16">
        <f t="shared" si="98"/>
        <v>0</v>
      </c>
      <c r="K838" s="16">
        <f t="shared" si="98"/>
        <v>0</v>
      </c>
      <c r="M838" s="22">
        <v>5220000</v>
      </c>
      <c r="N838" s="23">
        <v>5224000</v>
      </c>
      <c r="O838" s="25">
        <v>3736000</v>
      </c>
    </row>
    <row r="839" spans="2:15" ht="15" customHeight="1">
      <c r="B839" s="16">
        <f t="shared" si="95"/>
        <v>0</v>
      </c>
      <c r="C839" s="16">
        <f>IF(AND($M839&lt;=C$4,C$4&lt;$N839),$O839,0)</f>
        <v>0</v>
      </c>
      <c r="D839" s="16">
        <f>IF(AND($M839&lt;=D$4,D$4&lt;$N839),$O839,0)</f>
        <v>0</v>
      </c>
      <c r="E839" s="16">
        <f>IF(AND($M839&lt;=E$4,E$4&lt;$N839),$O839,0)</f>
        <v>0</v>
      </c>
      <c r="F839" s="16">
        <f>IF(AND($M839&lt;=F$4,F$4&lt;$N839),$O839,0)</f>
        <v>0</v>
      </c>
      <c r="G839" s="16">
        <f>IF(AND($M839&lt;=G$4,G$4&lt;$N839),$O839,0)</f>
        <v>0</v>
      </c>
      <c r="H839" s="16">
        <f t="shared" ref="C839:K854" si="99">IF(AND($M839&lt;=H$4,H$4&lt;$N839),$O839,0)</f>
        <v>0</v>
      </c>
      <c r="I839" s="16">
        <f t="shared" si="99"/>
        <v>0</v>
      </c>
      <c r="J839" s="16">
        <f t="shared" si="99"/>
        <v>0</v>
      </c>
      <c r="K839" s="16">
        <f t="shared" si="99"/>
        <v>0</v>
      </c>
      <c r="M839" s="22">
        <v>5224000</v>
      </c>
      <c r="N839" s="23">
        <v>5228000</v>
      </c>
      <c r="O839" s="25">
        <v>3739200</v>
      </c>
    </row>
    <row r="840" spans="2:15" ht="15" customHeight="1">
      <c r="B840" s="16">
        <f t="shared" si="95"/>
        <v>0</v>
      </c>
      <c r="C840" s="16">
        <f t="shared" si="99"/>
        <v>0</v>
      </c>
      <c r="D840" s="16">
        <f t="shared" si="99"/>
        <v>0</v>
      </c>
      <c r="E840" s="16">
        <f t="shared" si="99"/>
        <v>0</v>
      </c>
      <c r="F840" s="16">
        <f t="shared" si="99"/>
        <v>0</v>
      </c>
      <c r="G840" s="16">
        <f t="shared" si="99"/>
        <v>0</v>
      </c>
      <c r="H840" s="16">
        <f t="shared" si="99"/>
        <v>0</v>
      </c>
      <c r="I840" s="16">
        <f t="shared" si="99"/>
        <v>0</v>
      </c>
      <c r="J840" s="16">
        <f t="shared" si="99"/>
        <v>0</v>
      </c>
      <c r="K840" s="16">
        <f t="shared" si="99"/>
        <v>0</v>
      </c>
      <c r="M840" s="22">
        <v>5228000</v>
      </c>
      <c r="N840" s="23">
        <v>5232000</v>
      </c>
      <c r="O840" s="25">
        <v>3742400</v>
      </c>
    </row>
    <row r="841" spans="2:15" ht="15" customHeight="1">
      <c r="B841" s="16">
        <f t="shared" si="95"/>
        <v>0</v>
      </c>
      <c r="C841" s="16">
        <f t="shared" si="99"/>
        <v>0</v>
      </c>
      <c r="D841" s="16">
        <f t="shared" si="99"/>
        <v>0</v>
      </c>
      <c r="E841" s="16">
        <f t="shared" si="99"/>
        <v>0</v>
      </c>
      <c r="F841" s="16">
        <f t="shared" si="99"/>
        <v>0</v>
      </c>
      <c r="G841" s="16">
        <f t="shared" si="99"/>
        <v>0</v>
      </c>
      <c r="H841" s="16">
        <f t="shared" si="99"/>
        <v>0</v>
      </c>
      <c r="I841" s="16">
        <f t="shared" si="99"/>
        <v>0</v>
      </c>
      <c r="J841" s="16">
        <f t="shared" si="99"/>
        <v>0</v>
      </c>
      <c r="K841" s="16">
        <f t="shared" si="99"/>
        <v>0</v>
      </c>
      <c r="M841" s="22">
        <v>5232000</v>
      </c>
      <c r="N841" s="23">
        <v>5236000</v>
      </c>
      <c r="O841" s="25">
        <v>3745600</v>
      </c>
    </row>
    <row r="842" spans="2:15" ht="15" customHeight="1">
      <c r="B842" s="16">
        <f t="shared" si="95"/>
        <v>0</v>
      </c>
      <c r="C842" s="16">
        <f t="shared" si="99"/>
        <v>0</v>
      </c>
      <c r="D842" s="16">
        <f t="shared" si="99"/>
        <v>0</v>
      </c>
      <c r="E842" s="16">
        <f t="shared" si="99"/>
        <v>0</v>
      </c>
      <c r="F842" s="16">
        <f t="shared" si="99"/>
        <v>0</v>
      </c>
      <c r="G842" s="16">
        <f t="shared" si="99"/>
        <v>0</v>
      </c>
      <c r="H842" s="16">
        <f t="shared" si="99"/>
        <v>0</v>
      </c>
      <c r="I842" s="16">
        <f t="shared" si="99"/>
        <v>0</v>
      </c>
      <c r="J842" s="16">
        <f t="shared" si="99"/>
        <v>0</v>
      </c>
      <c r="K842" s="16">
        <f t="shared" si="99"/>
        <v>0</v>
      </c>
      <c r="M842" s="22">
        <v>5236000</v>
      </c>
      <c r="N842" s="23">
        <v>5240000</v>
      </c>
      <c r="O842" s="25">
        <v>3748800</v>
      </c>
    </row>
    <row r="843" spans="2:15" ht="15" customHeight="1">
      <c r="B843" s="16">
        <f t="shared" si="95"/>
        <v>0</v>
      </c>
      <c r="C843" s="16">
        <f t="shared" si="99"/>
        <v>0</v>
      </c>
      <c r="D843" s="16">
        <f t="shared" si="99"/>
        <v>0</v>
      </c>
      <c r="E843" s="16">
        <f t="shared" si="99"/>
        <v>0</v>
      </c>
      <c r="F843" s="16">
        <f t="shared" si="99"/>
        <v>0</v>
      </c>
      <c r="G843" s="16">
        <f t="shared" si="99"/>
        <v>0</v>
      </c>
      <c r="H843" s="16">
        <f t="shared" si="99"/>
        <v>0</v>
      </c>
      <c r="I843" s="16">
        <f t="shared" si="99"/>
        <v>0</v>
      </c>
      <c r="J843" s="16">
        <f t="shared" si="99"/>
        <v>0</v>
      </c>
      <c r="K843" s="16">
        <f t="shared" si="99"/>
        <v>0</v>
      </c>
      <c r="M843" s="22">
        <v>5240000</v>
      </c>
      <c r="N843" s="23">
        <v>5244000</v>
      </c>
      <c r="O843" s="25">
        <v>3752000</v>
      </c>
    </row>
    <row r="844" spans="2:15" ht="15" customHeight="1">
      <c r="B844" s="16">
        <f t="shared" si="95"/>
        <v>0</v>
      </c>
      <c r="C844" s="16">
        <f t="shared" si="99"/>
        <v>0</v>
      </c>
      <c r="D844" s="16">
        <f t="shared" si="99"/>
        <v>0</v>
      </c>
      <c r="E844" s="16">
        <f t="shared" si="99"/>
        <v>0</v>
      </c>
      <c r="F844" s="16">
        <f t="shared" si="99"/>
        <v>0</v>
      </c>
      <c r="G844" s="16">
        <f t="shared" si="99"/>
        <v>0</v>
      </c>
      <c r="H844" s="16">
        <f t="shared" si="99"/>
        <v>0</v>
      </c>
      <c r="I844" s="16">
        <f t="shared" si="99"/>
        <v>0</v>
      </c>
      <c r="J844" s="16">
        <f t="shared" si="99"/>
        <v>0</v>
      </c>
      <c r="K844" s="16">
        <f t="shared" si="99"/>
        <v>0</v>
      </c>
      <c r="M844" s="22">
        <v>5244000</v>
      </c>
      <c r="N844" s="23">
        <v>5248000</v>
      </c>
      <c r="O844" s="25">
        <v>3755200</v>
      </c>
    </row>
    <row r="845" spans="2:15" ht="15" customHeight="1">
      <c r="B845" s="16">
        <f t="shared" si="95"/>
        <v>0</v>
      </c>
      <c r="C845" s="16">
        <f t="shared" si="99"/>
        <v>0</v>
      </c>
      <c r="D845" s="16">
        <f t="shared" si="99"/>
        <v>0</v>
      </c>
      <c r="E845" s="16">
        <f t="shared" si="99"/>
        <v>0</v>
      </c>
      <c r="F845" s="16">
        <f t="shared" si="99"/>
        <v>0</v>
      </c>
      <c r="G845" s="16">
        <f t="shared" si="99"/>
        <v>0</v>
      </c>
      <c r="H845" s="16">
        <f t="shared" si="99"/>
        <v>0</v>
      </c>
      <c r="I845" s="16">
        <f t="shared" si="99"/>
        <v>0</v>
      </c>
      <c r="J845" s="16">
        <f t="shared" si="99"/>
        <v>0</v>
      </c>
      <c r="K845" s="16">
        <f t="shared" si="99"/>
        <v>0</v>
      </c>
      <c r="M845" s="22">
        <v>5248000</v>
      </c>
      <c r="N845" s="23">
        <v>5252000</v>
      </c>
      <c r="O845" s="25">
        <v>3758400</v>
      </c>
    </row>
    <row r="846" spans="2:15" ht="15" customHeight="1">
      <c r="B846" s="16">
        <f t="shared" si="95"/>
        <v>0</v>
      </c>
      <c r="C846" s="16">
        <f t="shared" si="99"/>
        <v>0</v>
      </c>
      <c r="D846" s="16">
        <f t="shared" si="99"/>
        <v>0</v>
      </c>
      <c r="E846" s="16">
        <f t="shared" si="99"/>
        <v>0</v>
      </c>
      <c r="F846" s="16">
        <f t="shared" si="99"/>
        <v>0</v>
      </c>
      <c r="G846" s="16">
        <f t="shared" si="99"/>
        <v>0</v>
      </c>
      <c r="H846" s="16">
        <f t="shared" si="99"/>
        <v>0</v>
      </c>
      <c r="I846" s="16">
        <f t="shared" si="99"/>
        <v>0</v>
      </c>
      <c r="J846" s="16">
        <f t="shared" si="99"/>
        <v>0</v>
      </c>
      <c r="K846" s="16">
        <f t="shared" si="99"/>
        <v>0</v>
      </c>
      <c r="M846" s="22">
        <v>5252000</v>
      </c>
      <c r="N846" s="23">
        <v>5256000</v>
      </c>
      <c r="O846" s="25">
        <v>3761600</v>
      </c>
    </row>
    <row r="847" spans="2:15" ht="15" customHeight="1">
      <c r="B847" s="16">
        <f t="shared" si="95"/>
        <v>0</v>
      </c>
      <c r="C847" s="16">
        <f t="shared" si="99"/>
        <v>0</v>
      </c>
      <c r="D847" s="16">
        <f t="shared" si="99"/>
        <v>0</v>
      </c>
      <c r="E847" s="16">
        <f t="shared" si="99"/>
        <v>0</v>
      </c>
      <c r="F847" s="16">
        <f t="shared" si="99"/>
        <v>0</v>
      </c>
      <c r="G847" s="16">
        <f t="shared" si="99"/>
        <v>0</v>
      </c>
      <c r="H847" s="16">
        <f t="shared" si="99"/>
        <v>0</v>
      </c>
      <c r="I847" s="16">
        <f t="shared" si="99"/>
        <v>0</v>
      </c>
      <c r="J847" s="16">
        <f t="shared" si="99"/>
        <v>0</v>
      </c>
      <c r="K847" s="16">
        <f t="shared" si="99"/>
        <v>0</v>
      </c>
      <c r="M847" s="22">
        <v>5256000</v>
      </c>
      <c r="N847" s="23">
        <v>5260000</v>
      </c>
      <c r="O847" s="25">
        <v>3764800</v>
      </c>
    </row>
    <row r="848" spans="2:15" ht="15" customHeight="1">
      <c r="B848" s="16">
        <f t="shared" si="95"/>
        <v>0</v>
      </c>
      <c r="C848" s="16">
        <f t="shared" si="99"/>
        <v>0</v>
      </c>
      <c r="D848" s="16">
        <f t="shared" si="99"/>
        <v>0</v>
      </c>
      <c r="E848" s="16">
        <f t="shared" si="99"/>
        <v>0</v>
      </c>
      <c r="F848" s="16">
        <f t="shared" si="99"/>
        <v>0</v>
      </c>
      <c r="G848" s="16">
        <f t="shared" si="99"/>
        <v>0</v>
      </c>
      <c r="H848" s="16">
        <f t="shared" si="99"/>
        <v>0</v>
      </c>
      <c r="I848" s="16">
        <f t="shared" si="99"/>
        <v>0</v>
      </c>
      <c r="J848" s="16">
        <f t="shared" si="99"/>
        <v>0</v>
      </c>
      <c r="K848" s="16">
        <f t="shared" si="99"/>
        <v>0</v>
      </c>
      <c r="M848" s="22">
        <v>5260000</v>
      </c>
      <c r="N848" s="23">
        <v>5264000</v>
      </c>
      <c r="O848" s="25">
        <v>3768000</v>
      </c>
    </row>
    <row r="849" spans="2:15" ht="15" customHeight="1">
      <c r="B849" s="16">
        <f t="shared" si="95"/>
        <v>0</v>
      </c>
      <c r="C849" s="16">
        <f t="shared" si="99"/>
        <v>0</v>
      </c>
      <c r="D849" s="16">
        <f t="shared" si="99"/>
        <v>0</v>
      </c>
      <c r="E849" s="16">
        <f t="shared" si="99"/>
        <v>0</v>
      </c>
      <c r="F849" s="16">
        <f t="shared" si="99"/>
        <v>0</v>
      </c>
      <c r="G849" s="16">
        <f t="shared" si="99"/>
        <v>0</v>
      </c>
      <c r="H849" s="16">
        <f t="shared" si="99"/>
        <v>0</v>
      </c>
      <c r="I849" s="16">
        <f t="shared" si="99"/>
        <v>0</v>
      </c>
      <c r="J849" s="16">
        <f t="shared" si="99"/>
        <v>0</v>
      </c>
      <c r="K849" s="16">
        <f t="shared" si="99"/>
        <v>0</v>
      </c>
      <c r="M849" s="22">
        <v>5264000</v>
      </c>
      <c r="N849" s="23">
        <v>5268000</v>
      </c>
      <c r="O849" s="25">
        <v>3771200</v>
      </c>
    </row>
    <row r="850" spans="2:15" ht="15" customHeight="1">
      <c r="B850" s="16">
        <f t="shared" si="95"/>
        <v>0</v>
      </c>
      <c r="C850" s="16">
        <f t="shared" si="99"/>
        <v>0</v>
      </c>
      <c r="D850" s="16">
        <f t="shared" si="99"/>
        <v>0</v>
      </c>
      <c r="E850" s="16">
        <f t="shared" si="99"/>
        <v>0</v>
      </c>
      <c r="F850" s="16">
        <f t="shared" si="99"/>
        <v>0</v>
      </c>
      <c r="G850" s="16">
        <f t="shared" si="99"/>
        <v>0</v>
      </c>
      <c r="H850" s="16">
        <f t="shared" si="99"/>
        <v>0</v>
      </c>
      <c r="I850" s="16">
        <f t="shared" si="99"/>
        <v>0</v>
      </c>
      <c r="J850" s="16">
        <f t="shared" si="99"/>
        <v>0</v>
      </c>
      <c r="K850" s="16">
        <f t="shared" si="99"/>
        <v>0</v>
      </c>
      <c r="M850" s="22">
        <v>5268000</v>
      </c>
      <c r="N850" s="23">
        <v>5272000</v>
      </c>
      <c r="O850" s="25">
        <v>3774400</v>
      </c>
    </row>
    <row r="851" spans="2:15" ht="15" customHeight="1">
      <c r="B851" s="16">
        <f t="shared" si="95"/>
        <v>0</v>
      </c>
      <c r="C851" s="16">
        <f t="shared" si="99"/>
        <v>0</v>
      </c>
      <c r="D851" s="16">
        <f t="shared" si="99"/>
        <v>0</v>
      </c>
      <c r="E851" s="16">
        <f t="shared" si="99"/>
        <v>0</v>
      </c>
      <c r="F851" s="16">
        <f t="shared" si="99"/>
        <v>0</v>
      </c>
      <c r="G851" s="16">
        <f t="shared" si="99"/>
        <v>0</v>
      </c>
      <c r="H851" s="16">
        <f t="shared" si="99"/>
        <v>0</v>
      </c>
      <c r="I851" s="16">
        <f t="shared" si="99"/>
        <v>0</v>
      </c>
      <c r="J851" s="16">
        <f t="shared" si="99"/>
        <v>0</v>
      </c>
      <c r="K851" s="16">
        <f t="shared" si="99"/>
        <v>0</v>
      </c>
      <c r="M851" s="22">
        <v>5272000</v>
      </c>
      <c r="N851" s="23">
        <v>5276000</v>
      </c>
      <c r="O851" s="25">
        <v>3777600</v>
      </c>
    </row>
    <row r="852" spans="2:15" ht="15" customHeight="1">
      <c r="B852" s="16">
        <f t="shared" si="95"/>
        <v>0</v>
      </c>
      <c r="C852" s="16">
        <f t="shared" si="99"/>
        <v>0</v>
      </c>
      <c r="D852" s="16">
        <f t="shared" si="99"/>
        <v>0</v>
      </c>
      <c r="E852" s="16">
        <f t="shared" si="99"/>
        <v>0</v>
      </c>
      <c r="F852" s="16">
        <f t="shared" si="99"/>
        <v>0</v>
      </c>
      <c r="G852" s="16">
        <f t="shared" si="99"/>
        <v>0</v>
      </c>
      <c r="H852" s="16">
        <f t="shared" si="99"/>
        <v>0</v>
      </c>
      <c r="I852" s="16">
        <f t="shared" si="99"/>
        <v>0</v>
      </c>
      <c r="J852" s="16">
        <f t="shared" si="99"/>
        <v>0</v>
      </c>
      <c r="K852" s="16">
        <f t="shared" si="99"/>
        <v>0</v>
      </c>
      <c r="M852" s="22">
        <v>5276000</v>
      </c>
      <c r="N852" s="23">
        <v>5280000</v>
      </c>
      <c r="O852" s="25">
        <v>3780800</v>
      </c>
    </row>
    <row r="853" spans="2:15" ht="15" customHeight="1">
      <c r="B853" s="16">
        <f t="shared" si="95"/>
        <v>0</v>
      </c>
      <c r="C853" s="16">
        <f t="shared" si="99"/>
        <v>0</v>
      </c>
      <c r="D853" s="16">
        <f t="shared" si="99"/>
        <v>0</v>
      </c>
      <c r="E853" s="16">
        <f t="shared" si="99"/>
        <v>0</v>
      </c>
      <c r="F853" s="16">
        <f t="shared" si="99"/>
        <v>0</v>
      </c>
      <c r="G853" s="16">
        <f t="shared" si="99"/>
        <v>0</v>
      </c>
      <c r="H853" s="16">
        <f t="shared" si="99"/>
        <v>0</v>
      </c>
      <c r="I853" s="16">
        <f t="shared" si="99"/>
        <v>0</v>
      </c>
      <c r="J853" s="16">
        <f t="shared" si="99"/>
        <v>0</v>
      </c>
      <c r="K853" s="16">
        <f t="shared" si="99"/>
        <v>0</v>
      </c>
      <c r="M853" s="22">
        <v>5280000</v>
      </c>
      <c r="N853" s="23">
        <v>5284000</v>
      </c>
      <c r="O853" s="25">
        <v>3784000</v>
      </c>
    </row>
    <row r="854" spans="2:15" ht="15" customHeight="1">
      <c r="B854" s="16">
        <f t="shared" si="95"/>
        <v>0</v>
      </c>
      <c r="C854" s="16">
        <f t="shared" si="99"/>
        <v>0</v>
      </c>
      <c r="D854" s="16">
        <f t="shared" si="99"/>
        <v>0</v>
      </c>
      <c r="E854" s="16">
        <f t="shared" si="99"/>
        <v>0</v>
      </c>
      <c r="F854" s="16">
        <f t="shared" si="99"/>
        <v>0</v>
      </c>
      <c r="G854" s="16">
        <f t="shared" si="99"/>
        <v>0</v>
      </c>
      <c r="H854" s="16">
        <f t="shared" si="99"/>
        <v>0</v>
      </c>
      <c r="I854" s="16">
        <f t="shared" si="99"/>
        <v>0</v>
      </c>
      <c r="J854" s="16">
        <f t="shared" si="99"/>
        <v>0</v>
      </c>
      <c r="K854" s="16">
        <f t="shared" si="99"/>
        <v>0</v>
      </c>
      <c r="M854" s="22">
        <v>5284000</v>
      </c>
      <c r="N854" s="23">
        <v>5288000</v>
      </c>
      <c r="O854" s="25">
        <v>3787200</v>
      </c>
    </row>
    <row r="855" spans="2:15" ht="15" customHeight="1">
      <c r="B855" s="16">
        <f t="shared" si="95"/>
        <v>0</v>
      </c>
      <c r="C855" s="16">
        <f t="shared" ref="C855:K864" si="100">IF(AND($M855&lt;=C$4,C$4&lt;$N855),$O855,0)</f>
        <v>0</v>
      </c>
      <c r="D855" s="16">
        <f t="shared" si="100"/>
        <v>0</v>
      </c>
      <c r="E855" s="16">
        <f t="shared" si="100"/>
        <v>0</v>
      </c>
      <c r="F855" s="16">
        <f t="shared" si="100"/>
        <v>0</v>
      </c>
      <c r="G855" s="16">
        <f t="shared" si="100"/>
        <v>0</v>
      </c>
      <c r="H855" s="16">
        <f t="shared" si="100"/>
        <v>0</v>
      </c>
      <c r="I855" s="16">
        <f t="shared" si="100"/>
        <v>0</v>
      </c>
      <c r="J855" s="16">
        <f t="shared" si="100"/>
        <v>0</v>
      </c>
      <c r="K855" s="16">
        <f t="shared" si="100"/>
        <v>0</v>
      </c>
      <c r="M855" s="22">
        <v>5288000</v>
      </c>
      <c r="N855" s="23">
        <v>5292000</v>
      </c>
      <c r="O855" s="25">
        <v>3790400</v>
      </c>
    </row>
    <row r="856" spans="2:15" ht="15" customHeight="1">
      <c r="B856" s="16">
        <f t="shared" si="95"/>
        <v>0</v>
      </c>
      <c r="C856" s="16">
        <f t="shared" si="100"/>
        <v>0</v>
      </c>
      <c r="D856" s="16">
        <f t="shared" si="100"/>
        <v>0</v>
      </c>
      <c r="E856" s="16">
        <f t="shared" si="100"/>
        <v>0</v>
      </c>
      <c r="F856" s="16">
        <f t="shared" si="100"/>
        <v>0</v>
      </c>
      <c r="G856" s="16">
        <f t="shared" si="100"/>
        <v>0</v>
      </c>
      <c r="H856" s="16">
        <f t="shared" si="100"/>
        <v>0</v>
      </c>
      <c r="I856" s="16">
        <f t="shared" si="100"/>
        <v>0</v>
      </c>
      <c r="J856" s="16">
        <f t="shared" si="100"/>
        <v>0</v>
      </c>
      <c r="K856" s="16">
        <f t="shared" si="100"/>
        <v>0</v>
      </c>
      <c r="M856" s="22">
        <v>5292000</v>
      </c>
      <c r="N856" s="23">
        <v>5296000</v>
      </c>
      <c r="O856" s="25">
        <v>3793600</v>
      </c>
    </row>
    <row r="857" spans="2:15" ht="15" customHeight="1">
      <c r="B857" s="16">
        <f t="shared" si="95"/>
        <v>0</v>
      </c>
      <c r="C857" s="16">
        <f t="shared" si="100"/>
        <v>0</v>
      </c>
      <c r="D857" s="16">
        <f t="shared" si="100"/>
        <v>0</v>
      </c>
      <c r="E857" s="16">
        <f t="shared" si="100"/>
        <v>0</v>
      </c>
      <c r="F857" s="16">
        <f t="shared" si="100"/>
        <v>0</v>
      </c>
      <c r="G857" s="16">
        <f t="shared" si="100"/>
        <v>0</v>
      </c>
      <c r="H857" s="16">
        <f t="shared" si="100"/>
        <v>0</v>
      </c>
      <c r="I857" s="16">
        <f t="shared" si="100"/>
        <v>0</v>
      </c>
      <c r="J857" s="16">
        <f t="shared" si="100"/>
        <v>0</v>
      </c>
      <c r="K857" s="16">
        <f t="shared" si="100"/>
        <v>0</v>
      </c>
      <c r="M857" s="22">
        <v>5296000</v>
      </c>
      <c r="N857" s="23">
        <v>5300000</v>
      </c>
      <c r="O857" s="25">
        <v>3796800</v>
      </c>
    </row>
    <row r="858" spans="2:15" ht="15" customHeight="1">
      <c r="B858" s="16">
        <f t="shared" si="95"/>
        <v>0</v>
      </c>
      <c r="C858" s="16">
        <f t="shared" si="100"/>
        <v>0</v>
      </c>
      <c r="D858" s="16">
        <f t="shared" si="100"/>
        <v>0</v>
      </c>
      <c r="E858" s="16">
        <f t="shared" si="100"/>
        <v>0</v>
      </c>
      <c r="F858" s="16">
        <f t="shared" si="100"/>
        <v>0</v>
      </c>
      <c r="G858" s="16">
        <f t="shared" si="100"/>
        <v>0</v>
      </c>
      <c r="H858" s="16">
        <f t="shared" si="100"/>
        <v>0</v>
      </c>
      <c r="I858" s="16">
        <f t="shared" si="100"/>
        <v>0</v>
      </c>
      <c r="J858" s="16">
        <f t="shared" si="100"/>
        <v>0</v>
      </c>
      <c r="K858" s="16">
        <f t="shared" si="100"/>
        <v>0</v>
      </c>
      <c r="M858" s="22">
        <v>5300000</v>
      </c>
      <c r="N858" s="23">
        <v>5304000</v>
      </c>
      <c r="O858" s="25">
        <v>3800000</v>
      </c>
    </row>
    <row r="859" spans="2:15" ht="15" customHeight="1">
      <c r="B859" s="16">
        <f t="shared" si="95"/>
        <v>0</v>
      </c>
      <c r="C859" s="16">
        <f t="shared" si="100"/>
        <v>0</v>
      </c>
      <c r="D859" s="16">
        <f t="shared" si="100"/>
        <v>0</v>
      </c>
      <c r="E859" s="16">
        <f t="shared" si="100"/>
        <v>0</v>
      </c>
      <c r="F859" s="16">
        <f t="shared" si="100"/>
        <v>0</v>
      </c>
      <c r="G859" s="16">
        <f t="shared" si="100"/>
        <v>0</v>
      </c>
      <c r="H859" s="16">
        <f t="shared" si="100"/>
        <v>0</v>
      </c>
      <c r="I859" s="16">
        <f t="shared" si="100"/>
        <v>0</v>
      </c>
      <c r="J859" s="16">
        <f t="shared" si="100"/>
        <v>0</v>
      </c>
      <c r="K859" s="16">
        <f t="shared" si="100"/>
        <v>0</v>
      </c>
      <c r="M859" s="22">
        <v>5304000</v>
      </c>
      <c r="N859" s="23">
        <v>5308000</v>
      </c>
      <c r="O859" s="25">
        <v>3803200</v>
      </c>
    </row>
    <row r="860" spans="2:15" ht="15" customHeight="1">
      <c r="B860" s="16">
        <f t="shared" si="95"/>
        <v>0</v>
      </c>
      <c r="C860" s="16">
        <f t="shared" si="100"/>
        <v>0</v>
      </c>
      <c r="D860" s="16">
        <f t="shared" si="100"/>
        <v>0</v>
      </c>
      <c r="E860" s="16">
        <f t="shared" si="100"/>
        <v>0</v>
      </c>
      <c r="F860" s="16">
        <f t="shared" si="100"/>
        <v>0</v>
      </c>
      <c r="G860" s="16">
        <f t="shared" si="100"/>
        <v>0</v>
      </c>
      <c r="H860" s="16">
        <f t="shared" si="100"/>
        <v>0</v>
      </c>
      <c r="I860" s="16">
        <f t="shared" si="100"/>
        <v>0</v>
      </c>
      <c r="J860" s="16">
        <f t="shared" si="100"/>
        <v>0</v>
      </c>
      <c r="K860" s="16">
        <f t="shared" si="100"/>
        <v>0</v>
      </c>
      <c r="M860" s="22">
        <v>5308000</v>
      </c>
      <c r="N860" s="23">
        <v>5312000</v>
      </c>
      <c r="O860" s="25">
        <v>3806400</v>
      </c>
    </row>
    <row r="861" spans="2:15" ht="15" customHeight="1">
      <c r="B861" s="16">
        <f t="shared" si="95"/>
        <v>0</v>
      </c>
      <c r="C861" s="16">
        <f t="shared" si="100"/>
        <v>0</v>
      </c>
      <c r="D861" s="16">
        <f t="shared" si="100"/>
        <v>0</v>
      </c>
      <c r="E861" s="16">
        <f t="shared" si="100"/>
        <v>0</v>
      </c>
      <c r="F861" s="16">
        <f t="shared" si="100"/>
        <v>0</v>
      </c>
      <c r="G861" s="16">
        <f t="shared" si="100"/>
        <v>0</v>
      </c>
      <c r="H861" s="16">
        <f t="shared" si="100"/>
        <v>0</v>
      </c>
      <c r="I861" s="16">
        <f t="shared" si="100"/>
        <v>0</v>
      </c>
      <c r="J861" s="16">
        <f t="shared" si="100"/>
        <v>0</v>
      </c>
      <c r="K861" s="16">
        <f t="shared" si="100"/>
        <v>0</v>
      </c>
      <c r="M861" s="22">
        <v>5312000</v>
      </c>
      <c r="N861" s="23">
        <v>5316000</v>
      </c>
      <c r="O861" s="25">
        <v>3809600</v>
      </c>
    </row>
    <row r="862" spans="2:15" ht="15" customHeight="1">
      <c r="B862" s="16">
        <f t="shared" si="95"/>
        <v>0</v>
      </c>
      <c r="C862" s="16">
        <f t="shared" si="100"/>
        <v>0</v>
      </c>
      <c r="D862" s="16">
        <f t="shared" si="100"/>
        <v>0</v>
      </c>
      <c r="E862" s="16">
        <f t="shared" si="100"/>
        <v>0</v>
      </c>
      <c r="F862" s="16">
        <f t="shared" si="100"/>
        <v>0</v>
      </c>
      <c r="G862" s="16">
        <f t="shared" si="100"/>
        <v>0</v>
      </c>
      <c r="H862" s="16">
        <f t="shared" si="100"/>
        <v>0</v>
      </c>
      <c r="I862" s="16">
        <f t="shared" si="100"/>
        <v>0</v>
      </c>
      <c r="J862" s="16">
        <f t="shared" si="100"/>
        <v>0</v>
      </c>
      <c r="K862" s="16">
        <f t="shared" si="100"/>
        <v>0</v>
      </c>
      <c r="M862" s="22">
        <v>5316000</v>
      </c>
      <c r="N862" s="23">
        <v>5320000</v>
      </c>
      <c r="O862" s="25">
        <v>3812800</v>
      </c>
    </row>
    <row r="863" spans="2:15" ht="15" customHeight="1">
      <c r="B863" s="16">
        <f t="shared" si="95"/>
        <v>0</v>
      </c>
      <c r="C863" s="16">
        <f t="shared" si="100"/>
        <v>0</v>
      </c>
      <c r="D863" s="16">
        <f t="shared" si="100"/>
        <v>0</v>
      </c>
      <c r="E863" s="16">
        <f t="shared" si="100"/>
        <v>0</v>
      </c>
      <c r="F863" s="16">
        <f t="shared" si="100"/>
        <v>0</v>
      </c>
      <c r="G863" s="16">
        <f t="shared" si="100"/>
        <v>0</v>
      </c>
      <c r="H863" s="16">
        <f t="shared" si="100"/>
        <v>0</v>
      </c>
      <c r="I863" s="16">
        <f t="shared" si="100"/>
        <v>0</v>
      </c>
      <c r="J863" s="16">
        <f t="shared" si="100"/>
        <v>0</v>
      </c>
      <c r="K863" s="16">
        <f t="shared" si="100"/>
        <v>0</v>
      </c>
      <c r="M863" s="22">
        <v>5320000</v>
      </c>
      <c r="N863" s="23">
        <v>5324000</v>
      </c>
      <c r="O863" s="25">
        <v>3816000</v>
      </c>
    </row>
    <row r="864" spans="2:15" ht="15" customHeight="1">
      <c r="B864" s="16">
        <f t="shared" si="95"/>
        <v>0</v>
      </c>
      <c r="C864" s="16">
        <f t="shared" si="100"/>
        <v>0</v>
      </c>
      <c r="D864" s="16">
        <f t="shared" si="100"/>
        <v>0</v>
      </c>
      <c r="E864" s="16">
        <f t="shared" si="100"/>
        <v>0</v>
      </c>
      <c r="F864" s="16">
        <f t="shared" si="100"/>
        <v>0</v>
      </c>
      <c r="G864" s="16">
        <f t="shared" si="100"/>
        <v>0</v>
      </c>
      <c r="H864" s="16">
        <f t="shared" si="100"/>
        <v>0</v>
      </c>
      <c r="I864" s="16">
        <f t="shared" si="100"/>
        <v>0</v>
      </c>
      <c r="J864" s="16">
        <f t="shared" si="100"/>
        <v>0</v>
      </c>
      <c r="K864" s="16">
        <f t="shared" si="100"/>
        <v>0</v>
      </c>
      <c r="M864" s="22">
        <v>5324000</v>
      </c>
      <c r="N864" s="23">
        <v>5328000</v>
      </c>
      <c r="O864" s="25">
        <v>3819200</v>
      </c>
    </row>
    <row r="865" spans="2:15" ht="15" customHeight="1">
      <c r="B865" s="16">
        <f t="shared" si="95"/>
        <v>0</v>
      </c>
      <c r="C865" s="16">
        <f t="shared" ref="C865:K874" si="101">IF(AND($M865&lt;=C$4,C$4&lt;$N865),$O865,0)</f>
        <v>0</v>
      </c>
      <c r="D865" s="16">
        <f t="shared" si="101"/>
        <v>0</v>
      </c>
      <c r="E865" s="16">
        <f t="shared" si="101"/>
        <v>0</v>
      </c>
      <c r="F865" s="16">
        <f t="shared" si="101"/>
        <v>0</v>
      </c>
      <c r="G865" s="16">
        <f t="shared" si="101"/>
        <v>0</v>
      </c>
      <c r="H865" s="16">
        <f t="shared" si="101"/>
        <v>0</v>
      </c>
      <c r="I865" s="16">
        <f t="shared" si="101"/>
        <v>0</v>
      </c>
      <c r="J865" s="16">
        <f t="shared" si="101"/>
        <v>0</v>
      </c>
      <c r="K865" s="16">
        <f t="shared" si="101"/>
        <v>0</v>
      </c>
      <c r="M865" s="22">
        <v>5328000</v>
      </c>
      <c r="N865" s="23">
        <v>5332000</v>
      </c>
      <c r="O865" s="25">
        <v>3822400</v>
      </c>
    </row>
    <row r="866" spans="2:15" ht="15" customHeight="1">
      <c r="B866" s="16">
        <f t="shared" si="95"/>
        <v>0</v>
      </c>
      <c r="C866" s="16">
        <f t="shared" si="101"/>
        <v>0</v>
      </c>
      <c r="D866" s="16">
        <f t="shared" si="101"/>
        <v>0</v>
      </c>
      <c r="E866" s="16">
        <f t="shared" si="101"/>
        <v>0</v>
      </c>
      <c r="F866" s="16">
        <f t="shared" si="101"/>
        <v>0</v>
      </c>
      <c r="G866" s="16">
        <f t="shared" si="101"/>
        <v>0</v>
      </c>
      <c r="H866" s="16">
        <f t="shared" si="101"/>
        <v>0</v>
      </c>
      <c r="I866" s="16">
        <f t="shared" si="101"/>
        <v>0</v>
      </c>
      <c r="J866" s="16">
        <f t="shared" si="101"/>
        <v>0</v>
      </c>
      <c r="K866" s="16">
        <f t="shared" si="101"/>
        <v>0</v>
      </c>
      <c r="M866" s="22">
        <v>5332000</v>
      </c>
      <c r="N866" s="23">
        <v>5336000</v>
      </c>
      <c r="O866" s="25">
        <v>3825600</v>
      </c>
    </row>
    <row r="867" spans="2:15" ht="15" customHeight="1">
      <c r="B867" s="16">
        <f t="shared" si="95"/>
        <v>0</v>
      </c>
      <c r="C867" s="16">
        <f t="shared" si="101"/>
        <v>0</v>
      </c>
      <c r="D867" s="16">
        <f t="shared" si="101"/>
        <v>0</v>
      </c>
      <c r="E867" s="16">
        <f t="shared" si="101"/>
        <v>0</v>
      </c>
      <c r="F867" s="16">
        <f t="shared" si="101"/>
        <v>0</v>
      </c>
      <c r="G867" s="16">
        <f t="shared" si="101"/>
        <v>0</v>
      </c>
      <c r="H867" s="16">
        <f t="shared" si="101"/>
        <v>0</v>
      </c>
      <c r="I867" s="16">
        <f t="shared" si="101"/>
        <v>0</v>
      </c>
      <c r="J867" s="16">
        <f t="shared" si="101"/>
        <v>0</v>
      </c>
      <c r="K867" s="16">
        <f t="shared" si="101"/>
        <v>0</v>
      </c>
      <c r="M867" s="22">
        <v>5336000</v>
      </c>
      <c r="N867" s="23">
        <v>5340000</v>
      </c>
      <c r="O867" s="25">
        <v>3828800</v>
      </c>
    </row>
    <row r="868" spans="2:15" ht="15" customHeight="1">
      <c r="B868" s="16">
        <f t="shared" si="95"/>
        <v>0</v>
      </c>
      <c r="C868" s="16">
        <f t="shared" si="101"/>
        <v>0</v>
      </c>
      <c r="D868" s="16">
        <f t="shared" si="101"/>
        <v>0</v>
      </c>
      <c r="E868" s="16">
        <f t="shared" si="101"/>
        <v>0</v>
      </c>
      <c r="F868" s="16">
        <f t="shared" si="101"/>
        <v>0</v>
      </c>
      <c r="G868" s="16">
        <f t="shared" si="101"/>
        <v>0</v>
      </c>
      <c r="H868" s="16">
        <f t="shared" si="101"/>
        <v>0</v>
      </c>
      <c r="I868" s="16">
        <f t="shared" si="101"/>
        <v>0</v>
      </c>
      <c r="J868" s="16">
        <f t="shared" si="101"/>
        <v>0</v>
      </c>
      <c r="K868" s="16">
        <f t="shared" si="101"/>
        <v>0</v>
      </c>
      <c r="M868" s="22">
        <v>5340000</v>
      </c>
      <c r="N868" s="23">
        <v>5344000</v>
      </c>
      <c r="O868" s="25">
        <v>3832000</v>
      </c>
    </row>
    <row r="869" spans="2:15" ht="15" customHeight="1">
      <c r="B869" s="16">
        <f t="shared" ref="B869:B932" si="102">IF(AND($M869&lt;=B$4,B$4&lt;$N869),$O869,0)</f>
        <v>0</v>
      </c>
      <c r="C869" s="16">
        <f t="shared" si="101"/>
        <v>0</v>
      </c>
      <c r="D869" s="16">
        <f t="shared" si="101"/>
        <v>0</v>
      </c>
      <c r="E869" s="16">
        <f t="shared" si="101"/>
        <v>0</v>
      </c>
      <c r="F869" s="16">
        <f t="shared" si="101"/>
        <v>0</v>
      </c>
      <c r="G869" s="16">
        <f t="shared" si="101"/>
        <v>0</v>
      </c>
      <c r="H869" s="16">
        <f t="shared" si="101"/>
        <v>0</v>
      </c>
      <c r="I869" s="16">
        <f t="shared" si="101"/>
        <v>0</v>
      </c>
      <c r="J869" s="16">
        <f t="shared" si="101"/>
        <v>0</v>
      </c>
      <c r="K869" s="16">
        <f t="shared" si="101"/>
        <v>0</v>
      </c>
      <c r="M869" s="22">
        <v>5344000</v>
      </c>
      <c r="N869" s="23">
        <v>5348000</v>
      </c>
      <c r="O869" s="25">
        <v>3835200</v>
      </c>
    </row>
    <row r="870" spans="2:15" ht="15" customHeight="1">
      <c r="B870" s="16">
        <f t="shared" si="102"/>
        <v>0</v>
      </c>
      <c r="C870" s="16">
        <f t="shared" si="101"/>
        <v>0</v>
      </c>
      <c r="D870" s="16">
        <f t="shared" si="101"/>
        <v>0</v>
      </c>
      <c r="E870" s="16">
        <f t="shared" si="101"/>
        <v>0</v>
      </c>
      <c r="F870" s="16">
        <f t="shared" si="101"/>
        <v>0</v>
      </c>
      <c r="G870" s="16">
        <f t="shared" si="101"/>
        <v>0</v>
      </c>
      <c r="H870" s="16">
        <f t="shared" si="101"/>
        <v>0</v>
      </c>
      <c r="I870" s="16">
        <f t="shared" si="101"/>
        <v>0</v>
      </c>
      <c r="J870" s="16">
        <f t="shared" si="101"/>
        <v>0</v>
      </c>
      <c r="K870" s="16">
        <f t="shared" si="101"/>
        <v>0</v>
      </c>
      <c r="M870" s="22">
        <v>5348000</v>
      </c>
      <c r="N870" s="23">
        <v>5352000</v>
      </c>
      <c r="O870" s="25">
        <v>3838400</v>
      </c>
    </row>
    <row r="871" spans="2:15" ht="15" customHeight="1">
      <c r="B871" s="16">
        <f t="shared" si="102"/>
        <v>0</v>
      </c>
      <c r="C871" s="16">
        <f t="shared" si="101"/>
        <v>0</v>
      </c>
      <c r="D871" s="16">
        <f t="shared" si="101"/>
        <v>0</v>
      </c>
      <c r="E871" s="16">
        <f t="shared" si="101"/>
        <v>0</v>
      </c>
      <c r="F871" s="16">
        <f t="shared" si="101"/>
        <v>0</v>
      </c>
      <c r="G871" s="16">
        <f t="shared" si="101"/>
        <v>0</v>
      </c>
      <c r="H871" s="16">
        <f t="shared" si="101"/>
        <v>0</v>
      </c>
      <c r="I871" s="16">
        <f t="shared" si="101"/>
        <v>0</v>
      </c>
      <c r="J871" s="16">
        <f t="shared" si="101"/>
        <v>0</v>
      </c>
      <c r="K871" s="16">
        <f t="shared" si="101"/>
        <v>0</v>
      </c>
      <c r="M871" s="22">
        <v>5352000</v>
      </c>
      <c r="N871" s="23">
        <v>5356000</v>
      </c>
      <c r="O871" s="25">
        <v>3841600</v>
      </c>
    </row>
    <row r="872" spans="2:15" ht="15" customHeight="1">
      <c r="B872" s="16">
        <f t="shared" si="102"/>
        <v>0</v>
      </c>
      <c r="C872" s="16">
        <f t="shared" si="101"/>
        <v>0</v>
      </c>
      <c r="D872" s="16">
        <f t="shared" si="101"/>
        <v>0</v>
      </c>
      <c r="E872" s="16">
        <f t="shared" si="101"/>
        <v>0</v>
      </c>
      <c r="F872" s="16">
        <f t="shared" si="101"/>
        <v>0</v>
      </c>
      <c r="G872" s="16">
        <f t="shared" si="101"/>
        <v>0</v>
      </c>
      <c r="H872" s="16">
        <f t="shared" si="101"/>
        <v>0</v>
      </c>
      <c r="I872" s="16">
        <f t="shared" si="101"/>
        <v>0</v>
      </c>
      <c r="J872" s="16">
        <f t="shared" si="101"/>
        <v>0</v>
      </c>
      <c r="K872" s="16">
        <f t="shared" si="101"/>
        <v>0</v>
      </c>
      <c r="M872" s="22">
        <v>5356000</v>
      </c>
      <c r="N872" s="23">
        <v>5360000</v>
      </c>
      <c r="O872" s="25">
        <v>3844800</v>
      </c>
    </row>
    <row r="873" spans="2:15" ht="15" customHeight="1">
      <c r="B873" s="16">
        <f t="shared" si="102"/>
        <v>0</v>
      </c>
      <c r="C873" s="16">
        <f t="shared" si="101"/>
        <v>0</v>
      </c>
      <c r="D873" s="16">
        <f t="shared" si="101"/>
        <v>0</v>
      </c>
      <c r="E873" s="16">
        <f t="shared" si="101"/>
        <v>0</v>
      </c>
      <c r="F873" s="16">
        <f t="shared" si="101"/>
        <v>0</v>
      </c>
      <c r="G873" s="16">
        <f t="shared" si="101"/>
        <v>0</v>
      </c>
      <c r="H873" s="16">
        <f t="shared" si="101"/>
        <v>0</v>
      </c>
      <c r="I873" s="16">
        <f t="shared" si="101"/>
        <v>0</v>
      </c>
      <c r="J873" s="16">
        <f t="shared" si="101"/>
        <v>0</v>
      </c>
      <c r="K873" s="16">
        <f t="shared" si="101"/>
        <v>0</v>
      </c>
      <c r="M873" s="22">
        <v>5360000</v>
      </c>
      <c r="N873" s="23">
        <v>5364000</v>
      </c>
      <c r="O873" s="25">
        <v>3848000</v>
      </c>
    </row>
    <row r="874" spans="2:15" ht="15" customHeight="1">
      <c r="B874" s="16">
        <f t="shared" si="102"/>
        <v>0</v>
      </c>
      <c r="C874" s="16">
        <f t="shared" si="101"/>
        <v>0</v>
      </c>
      <c r="D874" s="16">
        <f t="shared" si="101"/>
        <v>0</v>
      </c>
      <c r="E874" s="16">
        <f t="shared" si="101"/>
        <v>0</v>
      </c>
      <c r="F874" s="16">
        <f t="shared" si="101"/>
        <v>0</v>
      </c>
      <c r="G874" s="16">
        <f t="shared" si="101"/>
        <v>0</v>
      </c>
      <c r="H874" s="16">
        <f t="shared" si="101"/>
        <v>0</v>
      </c>
      <c r="I874" s="16">
        <f t="shared" si="101"/>
        <v>0</v>
      </c>
      <c r="J874" s="16">
        <f t="shared" si="101"/>
        <v>0</v>
      </c>
      <c r="K874" s="16">
        <f t="shared" si="101"/>
        <v>0</v>
      </c>
      <c r="M874" s="22">
        <v>5364000</v>
      </c>
      <c r="N874" s="23">
        <v>5368000</v>
      </c>
      <c r="O874" s="25">
        <v>3851200</v>
      </c>
    </row>
    <row r="875" spans="2:15" ht="15" customHeight="1">
      <c r="B875" s="16">
        <f t="shared" si="102"/>
        <v>0</v>
      </c>
      <c r="C875" s="16">
        <f t="shared" ref="C875:K880" si="103">IF(AND($M875&lt;=C$4,C$4&lt;$N875),$O875,0)</f>
        <v>0</v>
      </c>
      <c r="D875" s="16">
        <f t="shared" si="103"/>
        <v>0</v>
      </c>
      <c r="E875" s="16">
        <f t="shared" si="103"/>
        <v>0</v>
      </c>
      <c r="F875" s="16">
        <f t="shared" si="103"/>
        <v>0</v>
      </c>
      <c r="G875" s="16">
        <f t="shared" si="103"/>
        <v>0</v>
      </c>
      <c r="H875" s="16">
        <f t="shared" si="103"/>
        <v>0</v>
      </c>
      <c r="I875" s="16">
        <f t="shared" si="103"/>
        <v>0</v>
      </c>
      <c r="J875" s="16">
        <f t="shared" si="103"/>
        <v>0</v>
      </c>
      <c r="K875" s="16">
        <f t="shared" si="103"/>
        <v>0</v>
      </c>
      <c r="M875" s="22">
        <v>5368000</v>
      </c>
      <c r="N875" s="23">
        <v>5372000</v>
      </c>
      <c r="O875" s="25">
        <v>3854400</v>
      </c>
    </row>
    <row r="876" spans="2:15" ht="15" customHeight="1">
      <c r="B876" s="16">
        <f t="shared" si="102"/>
        <v>0</v>
      </c>
      <c r="C876" s="16">
        <f t="shared" si="103"/>
        <v>0</v>
      </c>
      <c r="D876" s="16">
        <f t="shared" si="103"/>
        <v>0</v>
      </c>
      <c r="E876" s="16">
        <f t="shared" si="103"/>
        <v>0</v>
      </c>
      <c r="F876" s="16">
        <f t="shared" si="103"/>
        <v>0</v>
      </c>
      <c r="G876" s="16">
        <f t="shared" si="103"/>
        <v>0</v>
      </c>
      <c r="H876" s="16">
        <f t="shared" si="103"/>
        <v>0</v>
      </c>
      <c r="I876" s="16">
        <f t="shared" si="103"/>
        <v>0</v>
      </c>
      <c r="J876" s="16">
        <f t="shared" si="103"/>
        <v>0</v>
      </c>
      <c r="K876" s="16">
        <f t="shared" si="103"/>
        <v>0</v>
      </c>
      <c r="M876" s="22">
        <v>5372000</v>
      </c>
      <c r="N876" s="23">
        <v>5376000</v>
      </c>
      <c r="O876" s="25">
        <v>3857600</v>
      </c>
    </row>
    <row r="877" spans="2:15" ht="15" customHeight="1">
      <c r="B877" s="16">
        <f t="shared" si="102"/>
        <v>0</v>
      </c>
      <c r="C877" s="16">
        <f t="shared" si="103"/>
        <v>0</v>
      </c>
      <c r="D877" s="16">
        <f t="shared" si="103"/>
        <v>0</v>
      </c>
      <c r="E877" s="16">
        <f t="shared" si="103"/>
        <v>0</v>
      </c>
      <c r="F877" s="16">
        <f t="shared" si="103"/>
        <v>0</v>
      </c>
      <c r="G877" s="16">
        <f t="shared" si="103"/>
        <v>0</v>
      </c>
      <c r="H877" s="16">
        <f t="shared" si="103"/>
        <v>0</v>
      </c>
      <c r="I877" s="16">
        <f t="shared" si="103"/>
        <v>0</v>
      </c>
      <c r="J877" s="16">
        <f t="shared" si="103"/>
        <v>0</v>
      </c>
      <c r="K877" s="16">
        <f t="shared" si="103"/>
        <v>0</v>
      </c>
      <c r="M877" s="22">
        <v>5376000</v>
      </c>
      <c r="N877" s="23">
        <v>5380000</v>
      </c>
      <c r="O877" s="25">
        <v>3860800</v>
      </c>
    </row>
    <row r="878" spans="2:15" ht="15" customHeight="1">
      <c r="B878" s="16">
        <f t="shared" si="102"/>
        <v>0</v>
      </c>
      <c r="C878" s="16">
        <f t="shared" si="103"/>
        <v>0</v>
      </c>
      <c r="D878" s="16">
        <f t="shared" si="103"/>
        <v>0</v>
      </c>
      <c r="E878" s="16">
        <f t="shared" si="103"/>
        <v>0</v>
      </c>
      <c r="F878" s="16">
        <f t="shared" si="103"/>
        <v>0</v>
      </c>
      <c r="G878" s="16">
        <f t="shared" si="103"/>
        <v>0</v>
      </c>
      <c r="H878" s="16">
        <f t="shared" si="103"/>
        <v>0</v>
      </c>
      <c r="I878" s="16">
        <f t="shared" si="103"/>
        <v>0</v>
      </c>
      <c r="J878" s="16">
        <f t="shared" si="103"/>
        <v>0</v>
      </c>
      <c r="K878" s="16">
        <f t="shared" si="103"/>
        <v>0</v>
      </c>
      <c r="M878" s="22">
        <v>5380000</v>
      </c>
      <c r="N878" s="23">
        <v>5384000</v>
      </c>
      <c r="O878" s="25">
        <v>3864000</v>
      </c>
    </row>
    <row r="879" spans="2:15" ht="15" customHeight="1">
      <c r="B879" s="16">
        <f t="shared" si="102"/>
        <v>0</v>
      </c>
      <c r="C879" s="16">
        <f t="shared" si="103"/>
        <v>0</v>
      </c>
      <c r="D879" s="16">
        <f t="shared" si="103"/>
        <v>0</v>
      </c>
      <c r="E879" s="16">
        <f t="shared" si="103"/>
        <v>0</v>
      </c>
      <c r="F879" s="16">
        <f t="shared" si="103"/>
        <v>0</v>
      </c>
      <c r="G879" s="16">
        <f t="shared" si="103"/>
        <v>0</v>
      </c>
      <c r="H879" s="16">
        <f t="shared" si="103"/>
        <v>0</v>
      </c>
      <c r="I879" s="16">
        <f t="shared" si="103"/>
        <v>0</v>
      </c>
      <c r="J879" s="16">
        <f t="shared" si="103"/>
        <v>0</v>
      </c>
      <c r="K879" s="16">
        <f t="shared" si="103"/>
        <v>0</v>
      </c>
      <c r="M879" s="22">
        <v>5384000</v>
      </c>
      <c r="N879" s="23">
        <v>5388000</v>
      </c>
      <c r="O879" s="25">
        <v>3867200</v>
      </c>
    </row>
    <row r="880" spans="2:15" ht="15" customHeight="1">
      <c r="B880" s="16">
        <f t="shared" si="102"/>
        <v>0</v>
      </c>
      <c r="C880" s="16">
        <f t="shared" si="103"/>
        <v>0</v>
      </c>
      <c r="D880" s="16">
        <f t="shared" si="103"/>
        <v>0</v>
      </c>
      <c r="E880" s="16">
        <f t="shared" si="103"/>
        <v>0</v>
      </c>
      <c r="F880" s="16">
        <f t="shared" si="103"/>
        <v>0</v>
      </c>
      <c r="G880" s="16">
        <f t="shared" si="103"/>
        <v>0</v>
      </c>
      <c r="H880" s="16">
        <f t="shared" si="103"/>
        <v>0</v>
      </c>
      <c r="I880" s="16">
        <f t="shared" si="103"/>
        <v>0</v>
      </c>
      <c r="J880" s="16">
        <f t="shared" si="103"/>
        <v>0</v>
      </c>
      <c r="K880" s="16">
        <f t="shared" si="103"/>
        <v>0</v>
      </c>
      <c r="M880" s="22">
        <v>5388000</v>
      </c>
      <c r="N880" s="23">
        <v>5392000</v>
      </c>
      <c r="O880" s="25">
        <v>3870400</v>
      </c>
    </row>
    <row r="881" spans="2:15" ht="15" customHeight="1">
      <c r="B881" s="16">
        <f t="shared" si="102"/>
        <v>0</v>
      </c>
      <c r="C881" s="16">
        <f t="shared" ref="C881:J881" si="104">IF(AND($M881&lt;=C$4,C$4&lt;$N881),$O881,0)</f>
        <v>0</v>
      </c>
      <c r="D881" s="16">
        <f t="shared" si="104"/>
        <v>0</v>
      </c>
      <c r="E881" s="16">
        <f t="shared" si="104"/>
        <v>0</v>
      </c>
      <c r="F881" s="16">
        <f t="shared" si="104"/>
        <v>0</v>
      </c>
      <c r="G881" s="16">
        <f t="shared" si="104"/>
        <v>0</v>
      </c>
      <c r="H881" s="16">
        <f t="shared" si="104"/>
        <v>0</v>
      </c>
      <c r="I881" s="16">
        <f t="shared" si="104"/>
        <v>0</v>
      </c>
      <c r="J881" s="16">
        <f t="shared" si="104"/>
        <v>0</v>
      </c>
      <c r="K881" s="16">
        <f t="shared" ref="C881:K896" si="105">IF(AND($M881&lt;=K$4,K$4&lt;$N881),$O881,0)</f>
        <v>0</v>
      </c>
      <c r="M881" s="22">
        <v>5392000</v>
      </c>
      <c r="N881" s="23">
        <v>5396000</v>
      </c>
      <c r="O881" s="25">
        <v>3873600</v>
      </c>
    </row>
    <row r="882" spans="2:15" ht="15" customHeight="1">
      <c r="B882" s="16">
        <f t="shared" si="102"/>
        <v>0</v>
      </c>
      <c r="C882" s="16">
        <f t="shared" si="105"/>
        <v>0</v>
      </c>
      <c r="D882" s="16">
        <f t="shared" si="105"/>
        <v>0</v>
      </c>
      <c r="E882" s="16">
        <f t="shared" si="105"/>
        <v>0</v>
      </c>
      <c r="F882" s="16">
        <f t="shared" si="105"/>
        <v>0</v>
      </c>
      <c r="G882" s="16">
        <f t="shared" si="105"/>
        <v>0</v>
      </c>
      <c r="H882" s="16">
        <f t="shared" si="105"/>
        <v>0</v>
      </c>
      <c r="I882" s="16">
        <f t="shared" si="105"/>
        <v>0</v>
      </c>
      <c r="J882" s="16">
        <f t="shared" si="105"/>
        <v>0</v>
      </c>
      <c r="K882" s="16">
        <f t="shared" si="105"/>
        <v>0</v>
      </c>
      <c r="M882" s="22">
        <v>5396000</v>
      </c>
      <c r="N882" s="23">
        <v>5400000</v>
      </c>
      <c r="O882" s="25">
        <v>3876800</v>
      </c>
    </row>
    <row r="883" spans="2:15" ht="15" customHeight="1">
      <c r="B883" s="16">
        <f t="shared" si="102"/>
        <v>0</v>
      </c>
      <c r="C883" s="16">
        <f t="shared" si="105"/>
        <v>0</v>
      </c>
      <c r="D883" s="16">
        <f t="shared" si="105"/>
        <v>0</v>
      </c>
      <c r="E883" s="16">
        <f t="shared" si="105"/>
        <v>0</v>
      </c>
      <c r="F883" s="16">
        <f t="shared" si="105"/>
        <v>0</v>
      </c>
      <c r="G883" s="16">
        <f t="shared" si="105"/>
        <v>0</v>
      </c>
      <c r="H883" s="16">
        <f t="shared" si="105"/>
        <v>0</v>
      </c>
      <c r="I883" s="16">
        <f t="shared" si="105"/>
        <v>0</v>
      </c>
      <c r="J883" s="16">
        <f t="shared" si="105"/>
        <v>0</v>
      </c>
      <c r="K883" s="16">
        <f t="shared" si="105"/>
        <v>0</v>
      </c>
      <c r="M883" s="22">
        <v>5400000</v>
      </c>
      <c r="N883" s="23">
        <v>5404000</v>
      </c>
      <c r="O883" s="25">
        <v>3880000</v>
      </c>
    </row>
    <row r="884" spans="2:15" ht="15" customHeight="1">
      <c r="B884" s="16">
        <f t="shared" si="102"/>
        <v>0</v>
      </c>
      <c r="C884" s="16">
        <f t="shared" si="105"/>
        <v>0</v>
      </c>
      <c r="D884" s="16">
        <f t="shared" si="105"/>
        <v>0</v>
      </c>
      <c r="E884" s="16">
        <f t="shared" si="105"/>
        <v>0</v>
      </c>
      <c r="F884" s="16">
        <f t="shared" si="105"/>
        <v>0</v>
      </c>
      <c r="G884" s="16">
        <f t="shared" si="105"/>
        <v>0</v>
      </c>
      <c r="H884" s="16">
        <f t="shared" si="105"/>
        <v>0</v>
      </c>
      <c r="I884" s="16">
        <f t="shared" si="105"/>
        <v>0</v>
      </c>
      <c r="J884" s="16">
        <f t="shared" si="105"/>
        <v>0</v>
      </c>
      <c r="K884" s="16">
        <f t="shared" si="105"/>
        <v>0</v>
      </c>
      <c r="M884" s="22">
        <v>5404000</v>
      </c>
      <c r="N884" s="23">
        <v>5408000</v>
      </c>
      <c r="O884" s="25">
        <v>3883200</v>
      </c>
    </row>
    <row r="885" spans="2:15" ht="15" customHeight="1">
      <c r="B885" s="16">
        <f t="shared" si="102"/>
        <v>0</v>
      </c>
      <c r="C885" s="16">
        <f t="shared" si="105"/>
        <v>0</v>
      </c>
      <c r="D885" s="16">
        <f t="shared" si="105"/>
        <v>0</v>
      </c>
      <c r="E885" s="16">
        <f t="shared" si="105"/>
        <v>0</v>
      </c>
      <c r="F885" s="16">
        <f t="shared" si="105"/>
        <v>0</v>
      </c>
      <c r="G885" s="16">
        <f t="shared" si="105"/>
        <v>0</v>
      </c>
      <c r="H885" s="16">
        <f t="shared" si="105"/>
        <v>0</v>
      </c>
      <c r="I885" s="16">
        <f t="shared" si="105"/>
        <v>0</v>
      </c>
      <c r="J885" s="16">
        <f t="shared" si="105"/>
        <v>0</v>
      </c>
      <c r="K885" s="16">
        <f t="shared" si="105"/>
        <v>0</v>
      </c>
      <c r="M885" s="22">
        <v>5408000</v>
      </c>
      <c r="N885" s="23">
        <v>5412000</v>
      </c>
      <c r="O885" s="25">
        <v>3886400</v>
      </c>
    </row>
    <row r="886" spans="2:15" ht="15" customHeight="1">
      <c r="B886" s="16">
        <f t="shared" si="102"/>
        <v>0</v>
      </c>
      <c r="C886" s="16">
        <f t="shared" si="105"/>
        <v>0</v>
      </c>
      <c r="D886" s="16">
        <f t="shared" si="105"/>
        <v>0</v>
      </c>
      <c r="E886" s="16">
        <f t="shared" si="105"/>
        <v>0</v>
      </c>
      <c r="F886" s="16">
        <f t="shared" si="105"/>
        <v>0</v>
      </c>
      <c r="G886" s="16">
        <f t="shared" si="105"/>
        <v>0</v>
      </c>
      <c r="H886" s="16">
        <f t="shared" si="105"/>
        <v>0</v>
      </c>
      <c r="I886" s="16">
        <f t="shared" si="105"/>
        <v>0</v>
      </c>
      <c r="J886" s="16">
        <f t="shared" si="105"/>
        <v>0</v>
      </c>
      <c r="K886" s="16">
        <f t="shared" si="105"/>
        <v>0</v>
      </c>
      <c r="M886" s="22">
        <v>5412000</v>
      </c>
      <c r="N886" s="23">
        <v>5416000</v>
      </c>
      <c r="O886" s="25">
        <v>3889600</v>
      </c>
    </row>
    <row r="887" spans="2:15" ht="15" customHeight="1">
      <c r="B887" s="16">
        <f t="shared" si="102"/>
        <v>0</v>
      </c>
      <c r="C887" s="16">
        <f t="shared" si="105"/>
        <v>0</v>
      </c>
      <c r="D887" s="16">
        <f t="shared" si="105"/>
        <v>0</v>
      </c>
      <c r="E887" s="16">
        <f t="shared" si="105"/>
        <v>0</v>
      </c>
      <c r="F887" s="16">
        <f t="shared" si="105"/>
        <v>0</v>
      </c>
      <c r="G887" s="16">
        <f t="shared" si="105"/>
        <v>0</v>
      </c>
      <c r="H887" s="16">
        <f t="shared" si="105"/>
        <v>0</v>
      </c>
      <c r="I887" s="16">
        <f t="shared" si="105"/>
        <v>0</v>
      </c>
      <c r="J887" s="16">
        <f t="shared" si="105"/>
        <v>0</v>
      </c>
      <c r="K887" s="16">
        <f t="shared" si="105"/>
        <v>0</v>
      </c>
      <c r="M887" s="22">
        <v>5416000</v>
      </c>
      <c r="N887" s="23">
        <v>5420000</v>
      </c>
      <c r="O887" s="25">
        <v>3892800</v>
      </c>
    </row>
    <row r="888" spans="2:15" ht="15" customHeight="1">
      <c r="B888" s="16">
        <f t="shared" si="102"/>
        <v>0</v>
      </c>
      <c r="C888" s="16">
        <f t="shared" si="105"/>
        <v>0</v>
      </c>
      <c r="D888" s="16">
        <f t="shared" si="105"/>
        <v>0</v>
      </c>
      <c r="E888" s="16">
        <f t="shared" si="105"/>
        <v>0</v>
      </c>
      <c r="F888" s="16">
        <f t="shared" si="105"/>
        <v>0</v>
      </c>
      <c r="G888" s="16">
        <f t="shared" si="105"/>
        <v>0</v>
      </c>
      <c r="H888" s="16">
        <f t="shared" si="105"/>
        <v>0</v>
      </c>
      <c r="I888" s="16">
        <f t="shared" si="105"/>
        <v>0</v>
      </c>
      <c r="J888" s="16">
        <f t="shared" si="105"/>
        <v>0</v>
      </c>
      <c r="K888" s="16">
        <f t="shared" si="105"/>
        <v>0</v>
      </c>
      <c r="M888" s="22">
        <v>5420000</v>
      </c>
      <c r="N888" s="23">
        <v>5424000</v>
      </c>
      <c r="O888" s="25">
        <v>3896000</v>
      </c>
    </row>
    <row r="889" spans="2:15" ht="15" customHeight="1">
      <c r="B889" s="16">
        <f t="shared" si="102"/>
        <v>0</v>
      </c>
      <c r="C889" s="16">
        <f t="shared" si="105"/>
        <v>0</v>
      </c>
      <c r="D889" s="16">
        <f t="shared" si="105"/>
        <v>0</v>
      </c>
      <c r="E889" s="16">
        <f t="shared" si="105"/>
        <v>0</v>
      </c>
      <c r="F889" s="16">
        <f t="shared" si="105"/>
        <v>0</v>
      </c>
      <c r="G889" s="16">
        <f t="shared" si="105"/>
        <v>0</v>
      </c>
      <c r="H889" s="16">
        <f t="shared" si="105"/>
        <v>0</v>
      </c>
      <c r="I889" s="16">
        <f t="shared" si="105"/>
        <v>0</v>
      </c>
      <c r="J889" s="16">
        <f t="shared" si="105"/>
        <v>0</v>
      </c>
      <c r="K889" s="16">
        <f t="shared" si="105"/>
        <v>0</v>
      </c>
      <c r="M889" s="22">
        <v>5424000</v>
      </c>
      <c r="N889" s="23">
        <v>5428000</v>
      </c>
      <c r="O889" s="25">
        <v>3899200</v>
      </c>
    </row>
    <row r="890" spans="2:15" ht="15" customHeight="1">
      <c r="B890" s="16">
        <f t="shared" si="102"/>
        <v>0</v>
      </c>
      <c r="C890" s="16">
        <f t="shared" si="105"/>
        <v>0</v>
      </c>
      <c r="D890" s="16">
        <f t="shared" si="105"/>
        <v>0</v>
      </c>
      <c r="E890" s="16">
        <f t="shared" si="105"/>
        <v>0</v>
      </c>
      <c r="F890" s="16">
        <f t="shared" si="105"/>
        <v>0</v>
      </c>
      <c r="G890" s="16">
        <f t="shared" si="105"/>
        <v>0</v>
      </c>
      <c r="H890" s="16">
        <f t="shared" si="105"/>
        <v>0</v>
      </c>
      <c r="I890" s="16">
        <f t="shared" si="105"/>
        <v>0</v>
      </c>
      <c r="J890" s="16">
        <f t="shared" si="105"/>
        <v>0</v>
      </c>
      <c r="K890" s="16">
        <f t="shared" si="105"/>
        <v>0</v>
      </c>
      <c r="M890" s="22">
        <v>5428000</v>
      </c>
      <c r="N890" s="23">
        <v>5432000</v>
      </c>
      <c r="O890" s="25">
        <v>3902400</v>
      </c>
    </row>
    <row r="891" spans="2:15" ht="15" customHeight="1">
      <c r="B891" s="16">
        <f t="shared" si="102"/>
        <v>0</v>
      </c>
      <c r="C891" s="16">
        <f t="shared" si="105"/>
        <v>0</v>
      </c>
      <c r="D891" s="16">
        <f t="shared" si="105"/>
        <v>0</v>
      </c>
      <c r="E891" s="16">
        <f t="shared" si="105"/>
        <v>0</v>
      </c>
      <c r="F891" s="16">
        <f t="shared" si="105"/>
        <v>0</v>
      </c>
      <c r="G891" s="16">
        <f t="shared" si="105"/>
        <v>0</v>
      </c>
      <c r="H891" s="16">
        <f t="shared" si="105"/>
        <v>0</v>
      </c>
      <c r="I891" s="16">
        <f t="shared" si="105"/>
        <v>0</v>
      </c>
      <c r="J891" s="16">
        <f t="shared" si="105"/>
        <v>0</v>
      </c>
      <c r="K891" s="16">
        <f t="shared" si="105"/>
        <v>0</v>
      </c>
      <c r="M891" s="22">
        <v>5432000</v>
      </c>
      <c r="N891" s="23">
        <v>5436000</v>
      </c>
      <c r="O891" s="25">
        <v>3905600</v>
      </c>
    </row>
    <row r="892" spans="2:15" ht="15" customHeight="1">
      <c r="B892" s="16">
        <f t="shared" si="102"/>
        <v>0</v>
      </c>
      <c r="C892" s="16">
        <f t="shared" si="105"/>
        <v>0</v>
      </c>
      <c r="D892" s="16">
        <f t="shared" si="105"/>
        <v>0</v>
      </c>
      <c r="E892" s="16">
        <f t="shared" si="105"/>
        <v>0</v>
      </c>
      <c r="F892" s="16">
        <f t="shared" si="105"/>
        <v>0</v>
      </c>
      <c r="G892" s="16">
        <f t="shared" si="105"/>
        <v>0</v>
      </c>
      <c r="H892" s="16">
        <f t="shared" si="105"/>
        <v>0</v>
      </c>
      <c r="I892" s="16">
        <f t="shared" si="105"/>
        <v>0</v>
      </c>
      <c r="J892" s="16">
        <f t="shared" si="105"/>
        <v>0</v>
      </c>
      <c r="K892" s="16">
        <f t="shared" si="105"/>
        <v>0</v>
      </c>
      <c r="M892" s="22">
        <v>5436000</v>
      </c>
      <c r="N892" s="23">
        <v>5440000</v>
      </c>
      <c r="O892" s="25">
        <v>3908800</v>
      </c>
    </row>
    <row r="893" spans="2:15" ht="15" customHeight="1">
      <c r="B893" s="16">
        <f t="shared" si="102"/>
        <v>0</v>
      </c>
      <c r="C893" s="16">
        <f t="shared" si="105"/>
        <v>0</v>
      </c>
      <c r="D893" s="16">
        <f t="shared" si="105"/>
        <v>0</v>
      </c>
      <c r="E893" s="16">
        <f t="shared" si="105"/>
        <v>0</v>
      </c>
      <c r="F893" s="16">
        <f t="shared" si="105"/>
        <v>0</v>
      </c>
      <c r="G893" s="16">
        <f t="shared" si="105"/>
        <v>0</v>
      </c>
      <c r="H893" s="16">
        <f t="shared" si="105"/>
        <v>0</v>
      </c>
      <c r="I893" s="16">
        <f t="shared" si="105"/>
        <v>0</v>
      </c>
      <c r="J893" s="16">
        <f t="shared" si="105"/>
        <v>0</v>
      </c>
      <c r="K893" s="16">
        <f t="shared" si="105"/>
        <v>0</v>
      </c>
      <c r="M893" s="22">
        <v>5440000</v>
      </c>
      <c r="N893" s="23">
        <v>5444000</v>
      </c>
      <c r="O893" s="25">
        <v>3912000</v>
      </c>
    </row>
    <row r="894" spans="2:15" ht="15" customHeight="1">
      <c r="B894" s="16">
        <f t="shared" si="102"/>
        <v>0</v>
      </c>
      <c r="C894" s="16">
        <f t="shared" si="105"/>
        <v>0</v>
      </c>
      <c r="D894" s="16">
        <f t="shared" si="105"/>
        <v>0</v>
      </c>
      <c r="E894" s="16">
        <f t="shared" si="105"/>
        <v>0</v>
      </c>
      <c r="F894" s="16">
        <f t="shared" si="105"/>
        <v>0</v>
      </c>
      <c r="G894" s="16">
        <f t="shared" si="105"/>
        <v>0</v>
      </c>
      <c r="H894" s="16">
        <f t="shared" si="105"/>
        <v>0</v>
      </c>
      <c r="I894" s="16">
        <f t="shared" si="105"/>
        <v>0</v>
      </c>
      <c r="J894" s="16">
        <f t="shared" si="105"/>
        <v>0</v>
      </c>
      <c r="K894" s="16">
        <f t="shared" si="105"/>
        <v>0</v>
      </c>
      <c r="M894" s="22">
        <v>5444000</v>
      </c>
      <c r="N894" s="23">
        <v>5448000</v>
      </c>
      <c r="O894" s="25">
        <v>3915200</v>
      </c>
    </row>
    <row r="895" spans="2:15" ht="15" customHeight="1">
      <c r="B895" s="16">
        <f t="shared" si="102"/>
        <v>0</v>
      </c>
      <c r="C895" s="16">
        <f t="shared" si="105"/>
        <v>0</v>
      </c>
      <c r="D895" s="16">
        <f t="shared" si="105"/>
        <v>0</v>
      </c>
      <c r="E895" s="16">
        <f t="shared" si="105"/>
        <v>0</v>
      </c>
      <c r="F895" s="16">
        <f t="shared" si="105"/>
        <v>0</v>
      </c>
      <c r="G895" s="16">
        <f t="shared" si="105"/>
        <v>0</v>
      </c>
      <c r="H895" s="16">
        <f t="shared" si="105"/>
        <v>0</v>
      </c>
      <c r="I895" s="16">
        <f t="shared" si="105"/>
        <v>0</v>
      </c>
      <c r="J895" s="16">
        <f t="shared" si="105"/>
        <v>0</v>
      </c>
      <c r="K895" s="16">
        <f t="shared" si="105"/>
        <v>0</v>
      </c>
      <c r="M895" s="22">
        <v>5448000</v>
      </c>
      <c r="N895" s="23">
        <v>5452000</v>
      </c>
      <c r="O895" s="25">
        <v>3918400</v>
      </c>
    </row>
    <row r="896" spans="2:15" ht="15" customHeight="1">
      <c r="B896" s="16">
        <f t="shared" si="102"/>
        <v>0</v>
      </c>
      <c r="C896" s="16">
        <f t="shared" si="105"/>
        <v>0</v>
      </c>
      <c r="D896" s="16">
        <f t="shared" si="105"/>
        <v>0</v>
      </c>
      <c r="E896" s="16">
        <f t="shared" si="105"/>
        <v>0</v>
      </c>
      <c r="F896" s="16">
        <f t="shared" si="105"/>
        <v>0</v>
      </c>
      <c r="G896" s="16">
        <f t="shared" si="105"/>
        <v>0</v>
      </c>
      <c r="H896" s="16">
        <f t="shared" si="105"/>
        <v>0</v>
      </c>
      <c r="I896" s="16">
        <f t="shared" si="105"/>
        <v>0</v>
      </c>
      <c r="J896" s="16">
        <f t="shared" si="105"/>
        <v>0</v>
      </c>
      <c r="K896" s="16">
        <f t="shared" si="105"/>
        <v>0</v>
      </c>
      <c r="M896" s="22">
        <v>5452000</v>
      </c>
      <c r="N896" s="23">
        <v>5456000</v>
      </c>
      <c r="O896" s="25">
        <v>3921600</v>
      </c>
    </row>
    <row r="897" spans="2:15" ht="15" customHeight="1">
      <c r="B897" s="16">
        <f t="shared" si="102"/>
        <v>0</v>
      </c>
      <c r="C897" s="16">
        <f t="shared" ref="C897:K906" si="106">IF(AND($M897&lt;=C$4,C$4&lt;$N897),$O897,0)</f>
        <v>0</v>
      </c>
      <c r="D897" s="16">
        <f t="shared" si="106"/>
        <v>0</v>
      </c>
      <c r="E897" s="16">
        <f t="shared" si="106"/>
        <v>0</v>
      </c>
      <c r="F897" s="16">
        <f t="shared" si="106"/>
        <v>0</v>
      </c>
      <c r="G897" s="16">
        <f t="shared" si="106"/>
        <v>0</v>
      </c>
      <c r="H897" s="16">
        <f t="shared" si="106"/>
        <v>0</v>
      </c>
      <c r="I897" s="16">
        <f t="shared" si="106"/>
        <v>0</v>
      </c>
      <c r="J897" s="16">
        <f t="shared" si="106"/>
        <v>0</v>
      </c>
      <c r="K897" s="16">
        <f t="shared" si="106"/>
        <v>0</v>
      </c>
      <c r="M897" s="22">
        <v>5456000</v>
      </c>
      <c r="N897" s="23">
        <v>5460000</v>
      </c>
      <c r="O897" s="25">
        <v>3924800</v>
      </c>
    </row>
    <row r="898" spans="2:15" ht="15" customHeight="1">
      <c r="B898" s="16">
        <f t="shared" si="102"/>
        <v>0</v>
      </c>
      <c r="C898" s="16">
        <f t="shared" si="106"/>
        <v>0</v>
      </c>
      <c r="D898" s="16">
        <f t="shared" si="106"/>
        <v>0</v>
      </c>
      <c r="E898" s="16">
        <f t="shared" si="106"/>
        <v>0</v>
      </c>
      <c r="F898" s="16">
        <f t="shared" si="106"/>
        <v>0</v>
      </c>
      <c r="G898" s="16">
        <f t="shared" si="106"/>
        <v>0</v>
      </c>
      <c r="H898" s="16">
        <f t="shared" si="106"/>
        <v>0</v>
      </c>
      <c r="I898" s="16">
        <f t="shared" si="106"/>
        <v>0</v>
      </c>
      <c r="J898" s="16">
        <f t="shared" si="106"/>
        <v>0</v>
      </c>
      <c r="K898" s="16">
        <f t="shared" si="106"/>
        <v>0</v>
      </c>
      <c r="M898" s="22">
        <v>5460000</v>
      </c>
      <c r="N898" s="23">
        <v>5464000</v>
      </c>
      <c r="O898" s="25">
        <v>3928000</v>
      </c>
    </row>
    <row r="899" spans="2:15" ht="15" customHeight="1">
      <c r="B899" s="16">
        <f t="shared" si="102"/>
        <v>0</v>
      </c>
      <c r="C899" s="16">
        <f t="shared" si="106"/>
        <v>0</v>
      </c>
      <c r="D899" s="16">
        <f t="shared" si="106"/>
        <v>0</v>
      </c>
      <c r="E899" s="16">
        <f t="shared" si="106"/>
        <v>0</v>
      </c>
      <c r="F899" s="16">
        <f t="shared" si="106"/>
        <v>0</v>
      </c>
      <c r="G899" s="16">
        <f t="shared" si="106"/>
        <v>0</v>
      </c>
      <c r="H899" s="16">
        <f t="shared" si="106"/>
        <v>0</v>
      </c>
      <c r="I899" s="16">
        <f t="shared" si="106"/>
        <v>0</v>
      </c>
      <c r="J899" s="16">
        <f t="shared" si="106"/>
        <v>0</v>
      </c>
      <c r="K899" s="16">
        <f t="shared" si="106"/>
        <v>0</v>
      </c>
      <c r="M899" s="22">
        <v>5464000</v>
      </c>
      <c r="N899" s="23">
        <v>5468000</v>
      </c>
      <c r="O899" s="25">
        <v>3931200</v>
      </c>
    </row>
    <row r="900" spans="2:15" ht="15" customHeight="1">
      <c r="B900" s="16">
        <f t="shared" si="102"/>
        <v>0</v>
      </c>
      <c r="C900" s="16">
        <f t="shared" si="106"/>
        <v>0</v>
      </c>
      <c r="D900" s="16">
        <f t="shared" si="106"/>
        <v>0</v>
      </c>
      <c r="E900" s="16">
        <f t="shared" si="106"/>
        <v>0</v>
      </c>
      <c r="F900" s="16">
        <f t="shared" si="106"/>
        <v>0</v>
      </c>
      <c r="G900" s="16">
        <f t="shared" si="106"/>
        <v>0</v>
      </c>
      <c r="H900" s="16">
        <f t="shared" si="106"/>
        <v>0</v>
      </c>
      <c r="I900" s="16">
        <f t="shared" si="106"/>
        <v>0</v>
      </c>
      <c r="J900" s="16">
        <f t="shared" si="106"/>
        <v>0</v>
      </c>
      <c r="K900" s="16">
        <f t="shared" si="106"/>
        <v>0</v>
      </c>
      <c r="M900" s="22">
        <v>5468000</v>
      </c>
      <c r="N900" s="23">
        <v>5472000</v>
      </c>
      <c r="O900" s="25">
        <v>3934400</v>
      </c>
    </row>
    <row r="901" spans="2:15" ht="15" customHeight="1">
      <c r="B901" s="16">
        <f t="shared" si="102"/>
        <v>0</v>
      </c>
      <c r="C901" s="16">
        <f t="shared" si="106"/>
        <v>0</v>
      </c>
      <c r="D901" s="16">
        <f t="shared" si="106"/>
        <v>0</v>
      </c>
      <c r="E901" s="16">
        <f t="shared" si="106"/>
        <v>0</v>
      </c>
      <c r="F901" s="16">
        <f t="shared" si="106"/>
        <v>0</v>
      </c>
      <c r="G901" s="16">
        <f t="shared" si="106"/>
        <v>0</v>
      </c>
      <c r="H901" s="16">
        <f t="shared" si="106"/>
        <v>0</v>
      </c>
      <c r="I901" s="16">
        <f t="shared" si="106"/>
        <v>0</v>
      </c>
      <c r="J901" s="16">
        <f t="shared" si="106"/>
        <v>0</v>
      </c>
      <c r="K901" s="16">
        <f t="shared" si="106"/>
        <v>0</v>
      </c>
      <c r="M901" s="22">
        <v>5472000</v>
      </c>
      <c r="N901" s="23">
        <v>5476000</v>
      </c>
      <c r="O901" s="25">
        <v>3937600</v>
      </c>
    </row>
    <row r="902" spans="2:15" ht="15" customHeight="1">
      <c r="B902" s="16">
        <f t="shared" si="102"/>
        <v>0</v>
      </c>
      <c r="C902" s="16">
        <f t="shared" si="106"/>
        <v>0</v>
      </c>
      <c r="D902" s="16">
        <f t="shared" si="106"/>
        <v>0</v>
      </c>
      <c r="E902" s="16">
        <f t="shared" si="106"/>
        <v>0</v>
      </c>
      <c r="F902" s="16">
        <f t="shared" si="106"/>
        <v>0</v>
      </c>
      <c r="G902" s="16">
        <f t="shared" si="106"/>
        <v>0</v>
      </c>
      <c r="H902" s="16">
        <f t="shared" si="106"/>
        <v>0</v>
      </c>
      <c r="I902" s="16">
        <f t="shared" si="106"/>
        <v>0</v>
      </c>
      <c r="J902" s="16">
        <f t="shared" si="106"/>
        <v>0</v>
      </c>
      <c r="K902" s="16">
        <f t="shared" si="106"/>
        <v>0</v>
      </c>
      <c r="M902" s="22">
        <v>5476000</v>
      </c>
      <c r="N902" s="23">
        <v>5480000</v>
      </c>
      <c r="O902" s="25">
        <v>3940800</v>
      </c>
    </row>
    <row r="903" spans="2:15" ht="15" customHeight="1">
      <c r="B903" s="16">
        <f t="shared" si="102"/>
        <v>0</v>
      </c>
      <c r="C903" s="16">
        <f t="shared" si="106"/>
        <v>0</v>
      </c>
      <c r="D903" s="16">
        <f t="shared" si="106"/>
        <v>0</v>
      </c>
      <c r="E903" s="16">
        <f t="shared" si="106"/>
        <v>0</v>
      </c>
      <c r="F903" s="16">
        <f t="shared" si="106"/>
        <v>0</v>
      </c>
      <c r="G903" s="16">
        <f t="shared" si="106"/>
        <v>0</v>
      </c>
      <c r="H903" s="16">
        <f t="shared" si="106"/>
        <v>0</v>
      </c>
      <c r="I903" s="16">
        <f t="shared" si="106"/>
        <v>0</v>
      </c>
      <c r="J903" s="16">
        <f t="shared" si="106"/>
        <v>0</v>
      </c>
      <c r="K903" s="16">
        <f t="shared" si="106"/>
        <v>0</v>
      </c>
      <c r="M903" s="22">
        <v>5480000</v>
      </c>
      <c r="N903" s="23">
        <v>5484000</v>
      </c>
      <c r="O903" s="25">
        <v>3944000</v>
      </c>
    </row>
    <row r="904" spans="2:15" ht="15" customHeight="1">
      <c r="B904" s="16">
        <f t="shared" si="102"/>
        <v>0</v>
      </c>
      <c r="C904" s="16">
        <f t="shared" si="106"/>
        <v>0</v>
      </c>
      <c r="D904" s="16">
        <f t="shared" si="106"/>
        <v>0</v>
      </c>
      <c r="E904" s="16">
        <f t="shared" si="106"/>
        <v>0</v>
      </c>
      <c r="F904" s="16">
        <f t="shared" si="106"/>
        <v>0</v>
      </c>
      <c r="G904" s="16">
        <f t="shared" si="106"/>
        <v>0</v>
      </c>
      <c r="H904" s="16">
        <f t="shared" si="106"/>
        <v>0</v>
      </c>
      <c r="I904" s="16">
        <f t="shared" si="106"/>
        <v>0</v>
      </c>
      <c r="J904" s="16">
        <f t="shared" si="106"/>
        <v>0</v>
      </c>
      <c r="K904" s="16">
        <f t="shared" si="106"/>
        <v>0</v>
      </c>
      <c r="M904" s="22">
        <v>5484000</v>
      </c>
      <c r="N904" s="23">
        <v>5488000</v>
      </c>
      <c r="O904" s="25">
        <v>3947200</v>
      </c>
    </row>
    <row r="905" spans="2:15" ht="15" customHeight="1">
      <c r="B905" s="16">
        <f t="shared" si="102"/>
        <v>0</v>
      </c>
      <c r="C905" s="16">
        <f t="shared" si="106"/>
        <v>0</v>
      </c>
      <c r="D905" s="16">
        <f t="shared" si="106"/>
        <v>0</v>
      </c>
      <c r="E905" s="16">
        <f t="shared" si="106"/>
        <v>0</v>
      </c>
      <c r="F905" s="16">
        <f t="shared" si="106"/>
        <v>0</v>
      </c>
      <c r="G905" s="16">
        <f t="shared" si="106"/>
        <v>0</v>
      </c>
      <c r="H905" s="16">
        <f t="shared" si="106"/>
        <v>0</v>
      </c>
      <c r="I905" s="16">
        <f t="shared" si="106"/>
        <v>0</v>
      </c>
      <c r="J905" s="16">
        <f t="shared" si="106"/>
        <v>0</v>
      </c>
      <c r="K905" s="16">
        <f t="shared" si="106"/>
        <v>0</v>
      </c>
      <c r="M905" s="22">
        <v>5488000</v>
      </c>
      <c r="N905" s="23">
        <v>5492000</v>
      </c>
      <c r="O905" s="25">
        <v>3950400</v>
      </c>
    </row>
    <row r="906" spans="2:15" ht="15" customHeight="1">
      <c r="B906" s="16">
        <f t="shared" si="102"/>
        <v>0</v>
      </c>
      <c r="C906" s="16">
        <f t="shared" si="106"/>
        <v>0</v>
      </c>
      <c r="D906" s="16">
        <f t="shared" si="106"/>
        <v>0</v>
      </c>
      <c r="E906" s="16">
        <f t="shared" si="106"/>
        <v>0</v>
      </c>
      <c r="F906" s="16">
        <f t="shared" si="106"/>
        <v>0</v>
      </c>
      <c r="G906" s="16">
        <f t="shared" si="106"/>
        <v>0</v>
      </c>
      <c r="H906" s="16">
        <f t="shared" si="106"/>
        <v>0</v>
      </c>
      <c r="I906" s="16">
        <f t="shared" si="106"/>
        <v>0</v>
      </c>
      <c r="J906" s="16">
        <f t="shared" si="106"/>
        <v>0</v>
      </c>
      <c r="K906" s="16">
        <f t="shared" si="106"/>
        <v>0</v>
      </c>
      <c r="M906" s="22">
        <v>5492000</v>
      </c>
      <c r="N906" s="23">
        <v>5496000</v>
      </c>
      <c r="O906" s="25">
        <v>3953600</v>
      </c>
    </row>
    <row r="907" spans="2:15" ht="15" customHeight="1">
      <c r="B907" s="16">
        <f t="shared" si="102"/>
        <v>0</v>
      </c>
      <c r="C907" s="16">
        <f t="shared" ref="C907:K916" si="107">IF(AND($M907&lt;=C$4,C$4&lt;$N907),$O907,0)</f>
        <v>0</v>
      </c>
      <c r="D907" s="16">
        <f t="shared" si="107"/>
        <v>0</v>
      </c>
      <c r="E907" s="16">
        <f t="shared" si="107"/>
        <v>0</v>
      </c>
      <c r="F907" s="16">
        <f t="shared" si="107"/>
        <v>0</v>
      </c>
      <c r="G907" s="16">
        <f t="shared" si="107"/>
        <v>0</v>
      </c>
      <c r="H907" s="16">
        <f t="shared" si="107"/>
        <v>0</v>
      </c>
      <c r="I907" s="16">
        <f t="shared" si="107"/>
        <v>0</v>
      </c>
      <c r="J907" s="16">
        <f t="shared" si="107"/>
        <v>0</v>
      </c>
      <c r="K907" s="16">
        <f t="shared" si="107"/>
        <v>0</v>
      </c>
      <c r="M907" s="22">
        <v>5496000</v>
      </c>
      <c r="N907" s="23">
        <v>5500000</v>
      </c>
      <c r="O907" s="25">
        <v>3956800</v>
      </c>
    </row>
    <row r="908" spans="2:15" ht="15" customHeight="1">
      <c r="B908" s="16">
        <f t="shared" si="102"/>
        <v>0</v>
      </c>
      <c r="C908" s="16">
        <f t="shared" si="107"/>
        <v>0</v>
      </c>
      <c r="D908" s="16">
        <f t="shared" si="107"/>
        <v>0</v>
      </c>
      <c r="E908" s="16">
        <f t="shared" si="107"/>
        <v>0</v>
      </c>
      <c r="F908" s="16">
        <f t="shared" si="107"/>
        <v>0</v>
      </c>
      <c r="G908" s="16">
        <f t="shared" si="107"/>
        <v>0</v>
      </c>
      <c r="H908" s="16">
        <f t="shared" si="107"/>
        <v>0</v>
      </c>
      <c r="I908" s="16">
        <f t="shared" si="107"/>
        <v>0</v>
      </c>
      <c r="J908" s="16">
        <f t="shared" si="107"/>
        <v>0</v>
      </c>
      <c r="K908" s="16">
        <f t="shared" si="107"/>
        <v>0</v>
      </c>
      <c r="M908" s="22">
        <v>5500000</v>
      </c>
      <c r="N908" s="23">
        <v>5504000</v>
      </c>
      <c r="O908" s="25">
        <v>3960000</v>
      </c>
    </row>
    <row r="909" spans="2:15" ht="15" customHeight="1">
      <c r="B909" s="16">
        <f t="shared" si="102"/>
        <v>0</v>
      </c>
      <c r="C909" s="16">
        <f t="shared" si="107"/>
        <v>0</v>
      </c>
      <c r="D909" s="16">
        <f t="shared" si="107"/>
        <v>0</v>
      </c>
      <c r="E909" s="16">
        <f t="shared" si="107"/>
        <v>0</v>
      </c>
      <c r="F909" s="16">
        <f t="shared" si="107"/>
        <v>0</v>
      </c>
      <c r="G909" s="16">
        <f t="shared" si="107"/>
        <v>0</v>
      </c>
      <c r="H909" s="16">
        <f t="shared" si="107"/>
        <v>0</v>
      </c>
      <c r="I909" s="16">
        <f t="shared" si="107"/>
        <v>0</v>
      </c>
      <c r="J909" s="16">
        <f t="shared" si="107"/>
        <v>0</v>
      </c>
      <c r="K909" s="16">
        <f t="shared" si="107"/>
        <v>0</v>
      </c>
      <c r="M909" s="22">
        <v>5504000</v>
      </c>
      <c r="N909" s="23">
        <v>5508000</v>
      </c>
      <c r="O909" s="25">
        <v>3963200</v>
      </c>
    </row>
    <row r="910" spans="2:15" ht="15" customHeight="1">
      <c r="B910" s="16">
        <f t="shared" si="102"/>
        <v>0</v>
      </c>
      <c r="C910" s="16">
        <f t="shared" si="107"/>
        <v>0</v>
      </c>
      <c r="D910" s="16">
        <f t="shared" si="107"/>
        <v>0</v>
      </c>
      <c r="E910" s="16">
        <f t="shared" si="107"/>
        <v>0</v>
      </c>
      <c r="F910" s="16">
        <f t="shared" si="107"/>
        <v>0</v>
      </c>
      <c r="G910" s="16">
        <f t="shared" si="107"/>
        <v>0</v>
      </c>
      <c r="H910" s="16">
        <f t="shared" si="107"/>
        <v>0</v>
      </c>
      <c r="I910" s="16">
        <f t="shared" si="107"/>
        <v>0</v>
      </c>
      <c r="J910" s="16">
        <f t="shared" si="107"/>
        <v>0</v>
      </c>
      <c r="K910" s="16">
        <f t="shared" si="107"/>
        <v>0</v>
      </c>
      <c r="M910" s="22">
        <v>5508000</v>
      </c>
      <c r="N910" s="23">
        <v>5512000</v>
      </c>
      <c r="O910" s="25">
        <v>3966400</v>
      </c>
    </row>
    <row r="911" spans="2:15" ht="15" customHeight="1">
      <c r="B911" s="16">
        <f t="shared" si="102"/>
        <v>0</v>
      </c>
      <c r="C911" s="16">
        <f t="shared" si="107"/>
        <v>0</v>
      </c>
      <c r="D911" s="16">
        <f t="shared" si="107"/>
        <v>0</v>
      </c>
      <c r="E911" s="16">
        <f t="shared" si="107"/>
        <v>0</v>
      </c>
      <c r="F911" s="16">
        <f t="shared" si="107"/>
        <v>0</v>
      </c>
      <c r="G911" s="16">
        <f t="shared" si="107"/>
        <v>0</v>
      </c>
      <c r="H911" s="16">
        <f t="shared" si="107"/>
        <v>0</v>
      </c>
      <c r="I911" s="16">
        <f t="shared" si="107"/>
        <v>0</v>
      </c>
      <c r="J911" s="16">
        <f t="shared" si="107"/>
        <v>0</v>
      </c>
      <c r="K911" s="16">
        <f t="shared" si="107"/>
        <v>0</v>
      </c>
      <c r="M911" s="22">
        <v>5512000</v>
      </c>
      <c r="N911" s="23">
        <v>5516000</v>
      </c>
      <c r="O911" s="25">
        <v>3969600</v>
      </c>
    </row>
    <row r="912" spans="2:15" ht="15" customHeight="1">
      <c r="B912" s="16">
        <f t="shared" si="102"/>
        <v>0</v>
      </c>
      <c r="C912" s="16">
        <f t="shared" si="107"/>
        <v>0</v>
      </c>
      <c r="D912" s="16">
        <f t="shared" si="107"/>
        <v>0</v>
      </c>
      <c r="E912" s="16">
        <f t="shared" si="107"/>
        <v>0</v>
      </c>
      <c r="F912" s="16">
        <f t="shared" si="107"/>
        <v>0</v>
      </c>
      <c r="G912" s="16">
        <f t="shared" si="107"/>
        <v>0</v>
      </c>
      <c r="H912" s="16">
        <f t="shared" si="107"/>
        <v>0</v>
      </c>
      <c r="I912" s="16">
        <f t="shared" si="107"/>
        <v>0</v>
      </c>
      <c r="J912" s="16">
        <f t="shared" si="107"/>
        <v>0</v>
      </c>
      <c r="K912" s="16">
        <f t="shared" si="107"/>
        <v>0</v>
      </c>
      <c r="M912" s="22">
        <v>5516000</v>
      </c>
      <c r="N912" s="23">
        <v>5520000</v>
      </c>
      <c r="O912" s="25">
        <v>3972800</v>
      </c>
    </row>
    <row r="913" spans="2:15" ht="15" customHeight="1">
      <c r="B913" s="16">
        <f t="shared" si="102"/>
        <v>0</v>
      </c>
      <c r="C913" s="16">
        <f t="shared" si="107"/>
        <v>0</v>
      </c>
      <c r="D913" s="16">
        <f t="shared" si="107"/>
        <v>0</v>
      </c>
      <c r="E913" s="16">
        <f t="shared" si="107"/>
        <v>0</v>
      </c>
      <c r="F913" s="16">
        <f t="shared" si="107"/>
        <v>0</v>
      </c>
      <c r="G913" s="16">
        <f t="shared" si="107"/>
        <v>0</v>
      </c>
      <c r="H913" s="16">
        <f t="shared" si="107"/>
        <v>0</v>
      </c>
      <c r="I913" s="16">
        <f t="shared" si="107"/>
        <v>0</v>
      </c>
      <c r="J913" s="16">
        <f t="shared" si="107"/>
        <v>0</v>
      </c>
      <c r="K913" s="16">
        <f t="shared" si="107"/>
        <v>0</v>
      </c>
      <c r="M913" s="22">
        <v>5520000</v>
      </c>
      <c r="N913" s="23">
        <v>5524000</v>
      </c>
      <c r="O913" s="25">
        <v>3976000</v>
      </c>
    </row>
    <row r="914" spans="2:15" ht="15" customHeight="1">
      <c r="B914" s="16">
        <f t="shared" si="102"/>
        <v>0</v>
      </c>
      <c r="C914" s="16">
        <f t="shared" si="107"/>
        <v>0</v>
      </c>
      <c r="D914" s="16">
        <f t="shared" si="107"/>
        <v>0</v>
      </c>
      <c r="E914" s="16">
        <f t="shared" si="107"/>
        <v>0</v>
      </c>
      <c r="F914" s="16">
        <f t="shared" si="107"/>
        <v>0</v>
      </c>
      <c r="G914" s="16">
        <f t="shared" si="107"/>
        <v>0</v>
      </c>
      <c r="H914" s="16">
        <f t="shared" si="107"/>
        <v>0</v>
      </c>
      <c r="I914" s="16">
        <f t="shared" si="107"/>
        <v>0</v>
      </c>
      <c r="J914" s="16">
        <f t="shared" si="107"/>
        <v>0</v>
      </c>
      <c r="K914" s="16">
        <f t="shared" si="107"/>
        <v>0</v>
      </c>
      <c r="M914" s="22">
        <v>5524000</v>
      </c>
      <c r="N914" s="23">
        <v>5528000</v>
      </c>
      <c r="O914" s="25">
        <v>3979200</v>
      </c>
    </row>
    <row r="915" spans="2:15" ht="15" customHeight="1">
      <c r="B915" s="16">
        <f t="shared" si="102"/>
        <v>0</v>
      </c>
      <c r="C915" s="16">
        <f t="shared" si="107"/>
        <v>0</v>
      </c>
      <c r="D915" s="16">
        <f t="shared" si="107"/>
        <v>0</v>
      </c>
      <c r="E915" s="16">
        <f t="shared" si="107"/>
        <v>0</v>
      </c>
      <c r="F915" s="16">
        <f t="shared" si="107"/>
        <v>0</v>
      </c>
      <c r="G915" s="16">
        <f t="shared" si="107"/>
        <v>0</v>
      </c>
      <c r="H915" s="16">
        <f t="shared" si="107"/>
        <v>0</v>
      </c>
      <c r="I915" s="16">
        <f t="shared" si="107"/>
        <v>0</v>
      </c>
      <c r="J915" s="16">
        <f t="shared" si="107"/>
        <v>0</v>
      </c>
      <c r="K915" s="16">
        <f t="shared" si="107"/>
        <v>0</v>
      </c>
      <c r="M915" s="22">
        <v>5528000</v>
      </c>
      <c r="N915" s="23">
        <v>5532000</v>
      </c>
      <c r="O915" s="25">
        <v>3982400</v>
      </c>
    </row>
    <row r="916" spans="2:15" ht="15" customHeight="1">
      <c r="B916" s="16">
        <f t="shared" si="102"/>
        <v>0</v>
      </c>
      <c r="C916" s="16">
        <f t="shared" si="107"/>
        <v>0</v>
      </c>
      <c r="D916" s="16">
        <f t="shared" si="107"/>
        <v>0</v>
      </c>
      <c r="E916" s="16">
        <f t="shared" si="107"/>
        <v>0</v>
      </c>
      <c r="F916" s="16">
        <f t="shared" si="107"/>
        <v>0</v>
      </c>
      <c r="G916" s="16">
        <f t="shared" si="107"/>
        <v>0</v>
      </c>
      <c r="H916" s="16">
        <f t="shared" si="107"/>
        <v>0</v>
      </c>
      <c r="I916" s="16">
        <f t="shared" si="107"/>
        <v>0</v>
      </c>
      <c r="J916" s="16">
        <f t="shared" si="107"/>
        <v>0</v>
      </c>
      <c r="K916" s="16">
        <f t="shared" si="107"/>
        <v>0</v>
      </c>
      <c r="M916" s="22">
        <v>5532000</v>
      </c>
      <c r="N916" s="23">
        <v>5536000</v>
      </c>
      <c r="O916" s="25">
        <v>3985600</v>
      </c>
    </row>
    <row r="917" spans="2:15" ht="15" customHeight="1">
      <c r="B917" s="16">
        <f t="shared" si="102"/>
        <v>0</v>
      </c>
      <c r="C917" s="16">
        <f t="shared" ref="C917:K922" si="108">IF(AND($M917&lt;=C$4,C$4&lt;$N917),$O917,0)</f>
        <v>0</v>
      </c>
      <c r="D917" s="16">
        <f t="shared" si="108"/>
        <v>0</v>
      </c>
      <c r="E917" s="16">
        <f t="shared" si="108"/>
        <v>0</v>
      </c>
      <c r="F917" s="16">
        <f t="shared" si="108"/>
        <v>0</v>
      </c>
      <c r="G917" s="16">
        <f t="shared" si="108"/>
        <v>0</v>
      </c>
      <c r="H917" s="16">
        <f t="shared" si="108"/>
        <v>0</v>
      </c>
      <c r="I917" s="16">
        <f t="shared" si="108"/>
        <v>0</v>
      </c>
      <c r="J917" s="16">
        <f t="shared" si="108"/>
        <v>0</v>
      </c>
      <c r="K917" s="16">
        <f t="shared" si="108"/>
        <v>0</v>
      </c>
      <c r="M917" s="22">
        <v>5536000</v>
      </c>
      <c r="N917" s="23">
        <v>5540000</v>
      </c>
      <c r="O917" s="25">
        <v>3988800</v>
      </c>
    </row>
    <row r="918" spans="2:15" ht="15" customHeight="1">
      <c r="B918" s="16">
        <f t="shared" si="102"/>
        <v>0</v>
      </c>
      <c r="C918" s="16">
        <f t="shared" si="108"/>
        <v>0</v>
      </c>
      <c r="D918" s="16">
        <f t="shared" si="108"/>
        <v>0</v>
      </c>
      <c r="E918" s="16">
        <f t="shared" si="108"/>
        <v>0</v>
      </c>
      <c r="F918" s="16">
        <f t="shared" si="108"/>
        <v>0</v>
      </c>
      <c r="G918" s="16">
        <f t="shared" si="108"/>
        <v>0</v>
      </c>
      <c r="H918" s="16">
        <f t="shared" si="108"/>
        <v>0</v>
      </c>
      <c r="I918" s="16">
        <f t="shared" si="108"/>
        <v>0</v>
      </c>
      <c r="J918" s="16">
        <f t="shared" si="108"/>
        <v>0</v>
      </c>
      <c r="K918" s="16">
        <f t="shared" si="108"/>
        <v>0</v>
      </c>
      <c r="M918" s="22">
        <v>5540000</v>
      </c>
      <c r="N918" s="23">
        <v>5544000</v>
      </c>
      <c r="O918" s="25">
        <v>3992000</v>
      </c>
    </row>
    <row r="919" spans="2:15" ht="15" customHeight="1">
      <c r="B919" s="16">
        <f t="shared" si="102"/>
        <v>0</v>
      </c>
      <c r="C919" s="16">
        <f t="shared" si="108"/>
        <v>0</v>
      </c>
      <c r="D919" s="16">
        <f t="shared" si="108"/>
        <v>0</v>
      </c>
      <c r="E919" s="16">
        <f t="shared" si="108"/>
        <v>0</v>
      </c>
      <c r="F919" s="16">
        <f t="shared" si="108"/>
        <v>0</v>
      </c>
      <c r="G919" s="16">
        <f t="shared" si="108"/>
        <v>0</v>
      </c>
      <c r="H919" s="16">
        <f t="shared" si="108"/>
        <v>0</v>
      </c>
      <c r="I919" s="16">
        <f t="shared" si="108"/>
        <v>0</v>
      </c>
      <c r="J919" s="16">
        <f t="shared" si="108"/>
        <v>0</v>
      </c>
      <c r="K919" s="16">
        <f t="shared" si="108"/>
        <v>0</v>
      </c>
      <c r="M919" s="22">
        <v>5544000</v>
      </c>
      <c r="N919" s="23">
        <v>5548000</v>
      </c>
      <c r="O919" s="25">
        <v>3995200</v>
      </c>
    </row>
    <row r="920" spans="2:15" ht="15" customHeight="1">
      <c r="B920" s="16">
        <f t="shared" si="102"/>
        <v>0</v>
      </c>
      <c r="C920" s="16">
        <f t="shared" si="108"/>
        <v>0</v>
      </c>
      <c r="D920" s="16">
        <f t="shared" si="108"/>
        <v>0</v>
      </c>
      <c r="E920" s="16">
        <f t="shared" si="108"/>
        <v>0</v>
      </c>
      <c r="F920" s="16">
        <f t="shared" si="108"/>
        <v>0</v>
      </c>
      <c r="G920" s="16">
        <f t="shared" si="108"/>
        <v>0</v>
      </c>
      <c r="H920" s="16">
        <f t="shared" si="108"/>
        <v>0</v>
      </c>
      <c r="I920" s="16">
        <f t="shared" si="108"/>
        <v>0</v>
      </c>
      <c r="J920" s="16">
        <f t="shared" si="108"/>
        <v>0</v>
      </c>
      <c r="K920" s="16">
        <f t="shared" si="108"/>
        <v>0</v>
      </c>
      <c r="M920" s="22">
        <v>5548000</v>
      </c>
      <c r="N920" s="23">
        <v>5552000</v>
      </c>
      <c r="O920" s="25">
        <v>3998400</v>
      </c>
    </row>
    <row r="921" spans="2:15" ht="15" customHeight="1">
      <c r="B921" s="16">
        <f t="shared" si="102"/>
        <v>0</v>
      </c>
      <c r="C921" s="16">
        <f t="shared" si="108"/>
        <v>0</v>
      </c>
      <c r="D921" s="16">
        <f t="shared" si="108"/>
        <v>0</v>
      </c>
      <c r="E921" s="16">
        <f t="shared" si="108"/>
        <v>0</v>
      </c>
      <c r="F921" s="16">
        <f t="shared" si="108"/>
        <v>0</v>
      </c>
      <c r="G921" s="16">
        <f t="shared" si="108"/>
        <v>0</v>
      </c>
      <c r="H921" s="16">
        <f t="shared" si="108"/>
        <v>0</v>
      </c>
      <c r="I921" s="16">
        <f t="shared" si="108"/>
        <v>0</v>
      </c>
      <c r="J921" s="16">
        <f t="shared" si="108"/>
        <v>0</v>
      </c>
      <c r="K921" s="16">
        <f t="shared" si="108"/>
        <v>0</v>
      </c>
      <c r="M921" s="22">
        <v>5552000</v>
      </c>
      <c r="N921" s="23">
        <v>5556000</v>
      </c>
      <c r="O921" s="25">
        <v>4001600</v>
      </c>
    </row>
    <row r="922" spans="2:15" ht="15" customHeight="1">
      <c r="B922" s="16">
        <f t="shared" si="102"/>
        <v>0</v>
      </c>
      <c r="C922" s="16">
        <f t="shared" si="108"/>
        <v>0</v>
      </c>
      <c r="D922" s="16">
        <f t="shared" si="108"/>
        <v>0</v>
      </c>
      <c r="E922" s="16">
        <f t="shared" si="108"/>
        <v>0</v>
      </c>
      <c r="F922" s="16">
        <f t="shared" si="108"/>
        <v>0</v>
      </c>
      <c r="G922" s="16">
        <f t="shared" si="108"/>
        <v>0</v>
      </c>
      <c r="H922" s="16">
        <f t="shared" si="108"/>
        <v>0</v>
      </c>
      <c r="I922" s="16">
        <f t="shared" si="108"/>
        <v>0</v>
      </c>
      <c r="J922" s="16">
        <f t="shared" si="108"/>
        <v>0</v>
      </c>
      <c r="K922" s="16">
        <f t="shared" si="108"/>
        <v>0</v>
      </c>
      <c r="M922" s="22">
        <v>5556000</v>
      </c>
      <c r="N922" s="23">
        <v>5560000</v>
      </c>
      <c r="O922" s="25">
        <v>4004800</v>
      </c>
    </row>
    <row r="923" spans="2:15" ht="15" customHeight="1">
      <c r="B923" s="16">
        <f t="shared" si="102"/>
        <v>0</v>
      </c>
      <c r="C923" s="16">
        <f>IF(AND($M923&lt;=C$4,C$4&lt;$N923),$O923,0)</f>
        <v>0</v>
      </c>
      <c r="D923" s="16">
        <f>IF(AND($M923&lt;=D$4,D$4&lt;$N923),$O923,0)</f>
        <v>0</v>
      </c>
      <c r="E923" s="16">
        <f>IF(AND($M923&lt;=E$4,E$4&lt;$N923),$O923,0)</f>
        <v>0</v>
      </c>
      <c r="F923" s="16">
        <f>IF(AND($M923&lt;=F$4,F$4&lt;$N923),$O923,0)</f>
        <v>0</v>
      </c>
      <c r="G923" s="16">
        <f>IF(AND($M923&lt;=G$4,G$4&lt;$N923),$O923,0)</f>
        <v>0</v>
      </c>
      <c r="H923" s="16">
        <f t="shared" ref="C923:K938" si="109">IF(AND($M923&lt;=H$4,H$4&lt;$N923),$O923,0)</f>
        <v>0</v>
      </c>
      <c r="I923" s="16">
        <f t="shared" si="109"/>
        <v>0</v>
      </c>
      <c r="J923" s="16">
        <f t="shared" si="109"/>
        <v>0</v>
      </c>
      <c r="K923" s="16">
        <f t="shared" si="109"/>
        <v>0</v>
      </c>
      <c r="M923" s="22">
        <v>5560000</v>
      </c>
      <c r="N923" s="23">
        <v>5564000</v>
      </c>
      <c r="O923" s="25">
        <v>4008000</v>
      </c>
    </row>
    <row r="924" spans="2:15" ht="15" customHeight="1">
      <c r="B924" s="16">
        <f t="shared" si="102"/>
        <v>0</v>
      </c>
      <c r="C924" s="16">
        <f t="shared" si="109"/>
        <v>0</v>
      </c>
      <c r="D924" s="16">
        <f t="shared" si="109"/>
        <v>0</v>
      </c>
      <c r="E924" s="16">
        <f t="shared" si="109"/>
        <v>0</v>
      </c>
      <c r="F924" s="16">
        <f t="shared" si="109"/>
        <v>0</v>
      </c>
      <c r="G924" s="16">
        <f t="shared" si="109"/>
        <v>0</v>
      </c>
      <c r="H924" s="16">
        <f t="shared" si="109"/>
        <v>0</v>
      </c>
      <c r="I924" s="16">
        <f t="shared" si="109"/>
        <v>0</v>
      </c>
      <c r="J924" s="16">
        <f t="shared" si="109"/>
        <v>0</v>
      </c>
      <c r="K924" s="16">
        <f t="shared" si="109"/>
        <v>0</v>
      </c>
      <c r="M924" s="22">
        <v>5564000</v>
      </c>
      <c r="N924" s="23">
        <v>5568000</v>
      </c>
      <c r="O924" s="25">
        <v>4011200</v>
      </c>
    </row>
    <row r="925" spans="2:15" ht="15" customHeight="1">
      <c r="B925" s="16">
        <f t="shared" si="102"/>
        <v>0</v>
      </c>
      <c r="C925" s="16">
        <f t="shared" si="109"/>
        <v>0</v>
      </c>
      <c r="D925" s="16">
        <f t="shared" si="109"/>
        <v>0</v>
      </c>
      <c r="E925" s="16">
        <f t="shared" si="109"/>
        <v>0</v>
      </c>
      <c r="F925" s="16">
        <f t="shared" si="109"/>
        <v>0</v>
      </c>
      <c r="G925" s="16">
        <f t="shared" si="109"/>
        <v>0</v>
      </c>
      <c r="H925" s="16">
        <f t="shared" si="109"/>
        <v>0</v>
      </c>
      <c r="I925" s="16">
        <f t="shared" si="109"/>
        <v>0</v>
      </c>
      <c r="J925" s="16">
        <f t="shared" si="109"/>
        <v>0</v>
      </c>
      <c r="K925" s="16">
        <f t="shared" si="109"/>
        <v>0</v>
      </c>
      <c r="M925" s="22">
        <v>5568000</v>
      </c>
      <c r="N925" s="23">
        <v>5572000</v>
      </c>
      <c r="O925" s="25">
        <v>4014400</v>
      </c>
    </row>
    <row r="926" spans="2:15" ht="15" customHeight="1">
      <c r="B926" s="16">
        <f t="shared" si="102"/>
        <v>0</v>
      </c>
      <c r="C926" s="16">
        <f t="shared" si="109"/>
        <v>0</v>
      </c>
      <c r="D926" s="16">
        <f t="shared" si="109"/>
        <v>0</v>
      </c>
      <c r="E926" s="16">
        <f t="shared" si="109"/>
        <v>0</v>
      </c>
      <c r="F926" s="16">
        <f t="shared" si="109"/>
        <v>0</v>
      </c>
      <c r="G926" s="16">
        <f t="shared" si="109"/>
        <v>0</v>
      </c>
      <c r="H926" s="16">
        <f t="shared" si="109"/>
        <v>0</v>
      </c>
      <c r="I926" s="16">
        <f t="shared" si="109"/>
        <v>0</v>
      </c>
      <c r="J926" s="16">
        <f t="shared" si="109"/>
        <v>0</v>
      </c>
      <c r="K926" s="16">
        <f t="shared" si="109"/>
        <v>0</v>
      </c>
      <c r="M926" s="22">
        <v>5572000</v>
      </c>
      <c r="N926" s="23">
        <v>5576000</v>
      </c>
      <c r="O926" s="25">
        <v>4017600</v>
      </c>
    </row>
    <row r="927" spans="2:15" ht="15" customHeight="1">
      <c r="B927" s="16">
        <f t="shared" si="102"/>
        <v>0</v>
      </c>
      <c r="C927" s="16">
        <f t="shared" si="109"/>
        <v>0</v>
      </c>
      <c r="D927" s="16">
        <f t="shared" si="109"/>
        <v>0</v>
      </c>
      <c r="E927" s="16">
        <f t="shared" si="109"/>
        <v>0</v>
      </c>
      <c r="F927" s="16">
        <f t="shared" si="109"/>
        <v>0</v>
      </c>
      <c r="G927" s="16">
        <f t="shared" si="109"/>
        <v>0</v>
      </c>
      <c r="H927" s="16">
        <f t="shared" si="109"/>
        <v>0</v>
      </c>
      <c r="I927" s="16">
        <f t="shared" si="109"/>
        <v>0</v>
      </c>
      <c r="J927" s="16">
        <f t="shared" si="109"/>
        <v>0</v>
      </c>
      <c r="K927" s="16">
        <f t="shared" si="109"/>
        <v>0</v>
      </c>
      <c r="M927" s="22">
        <v>5576000</v>
      </c>
      <c r="N927" s="23">
        <v>5580000</v>
      </c>
      <c r="O927" s="25">
        <v>4020800</v>
      </c>
    </row>
    <row r="928" spans="2:15" ht="15" customHeight="1">
      <c r="B928" s="16">
        <f t="shared" si="102"/>
        <v>0</v>
      </c>
      <c r="C928" s="16">
        <f t="shared" si="109"/>
        <v>0</v>
      </c>
      <c r="D928" s="16">
        <f t="shared" si="109"/>
        <v>0</v>
      </c>
      <c r="E928" s="16">
        <f t="shared" si="109"/>
        <v>0</v>
      </c>
      <c r="F928" s="16">
        <f t="shared" si="109"/>
        <v>0</v>
      </c>
      <c r="G928" s="16">
        <f t="shared" si="109"/>
        <v>0</v>
      </c>
      <c r="H928" s="16">
        <f t="shared" si="109"/>
        <v>0</v>
      </c>
      <c r="I928" s="16">
        <f t="shared" si="109"/>
        <v>0</v>
      </c>
      <c r="J928" s="16">
        <f t="shared" si="109"/>
        <v>0</v>
      </c>
      <c r="K928" s="16">
        <f t="shared" si="109"/>
        <v>0</v>
      </c>
      <c r="M928" s="22">
        <v>5580000</v>
      </c>
      <c r="N928" s="23">
        <v>5584000</v>
      </c>
      <c r="O928" s="25">
        <v>4024000</v>
      </c>
    </row>
    <row r="929" spans="2:15" ht="15" customHeight="1">
      <c r="B929" s="16">
        <f t="shared" si="102"/>
        <v>0</v>
      </c>
      <c r="C929" s="16">
        <f t="shared" si="109"/>
        <v>0</v>
      </c>
      <c r="D929" s="16">
        <f t="shared" si="109"/>
        <v>0</v>
      </c>
      <c r="E929" s="16">
        <f t="shared" si="109"/>
        <v>0</v>
      </c>
      <c r="F929" s="16">
        <f t="shared" si="109"/>
        <v>0</v>
      </c>
      <c r="G929" s="16">
        <f t="shared" si="109"/>
        <v>0</v>
      </c>
      <c r="H929" s="16">
        <f t="shared" si="109"/>
        <v>0</v>
      </c>
      <c r="I929" s="16">
        <f t="shared" si="109"/>
        <v>0</v>
      </c>
      <c r="J929" s="16">
        <f t="shared" si="109"/>
        <v>0</v>
      </c>
      <c r="K929" s="16">
        <f t="shared" si="109"/>
        <v>0</v>
      </c>
      <c r="M929" s="22">
        <v>5584000</v>
      </c>
      <c r="N929" s="23">
        <v>5588000</v>
      </c>
      <c r="O929" s="25">
        <v>4027200</v>
      </c>
    </row>
    <row r="930" spans="2:15" ht="15" customHeight="1">
      <c r="B930" s="16">
        <f t="shared" si="102"/>
        <v>0</v>
      </c>
      <c r="C930" s="16">
        <f t="shared" si="109"/>
        <v>0</v>
      </c>
      <c r="D930" s="16">
        <f t="shared" si="109"/>
        <v>0</v>
      </c>
      <c r="E930" s="16">
        <f t="shared" si="109"/>
        <v>0</v>
      </c>
      <c r="F930" s="16">
        <f t="shared" si="109"/>
        <v>0</v>
      </c>
      <c r="G930" s="16">
        <f t="shared" si="109"/>
        <v>0</v>
      </c>
      <c r="H930" s="16">
        <f t="shared" si="109"/>
        <v>0</v>
      </c>
      <c r="I930" s="16">
        <f t="shared" si="109"/>
        <v>0</v>
      </c>
      <c r="J930" s="16">
        <f t="shared" si="109"/>
        <v>0</v>
      </c>
      <c r="K930" s="16">
        <f t="shared" si="109"/>
        <v>0</v>
      </c>
      <c r="M930" s="22">
        <v>5588000</v>
      </c>
      <c r="N930" s="23">
        <v>5592000</v>
      </c>
      <c r="O930" s="25">
        <v>4030400</v>
      </c>
    </row>
    <row r="931" spans="2:15" ht="15" customHeight="1">
      <c r="B931" s="16">
        <f t="shared" si="102"/>
        <v>0</v>
      </c>
      <c r="C931" s="16">
        <f>IF(AND($M931&lt;=C$4,C$4&lt;$N931),$O931,0)</f>
        <v>0</v>
      </c>
      <c r="D931" s="16">
        <f>IF(AND($M931&lt;=D$4,D$4&lt;$N931),$O931,0)</f>
        <v>0</v>
      </c>
      <c r="E931" s="16">
        <f t="shared" si="109"/>
        <v>0</v>
      </c>
      <c r="F931" s="16">
        <f t="shared" si="109"/>
        <v>0</v>
      </c>
      <c r="G931" s="16">
        <f t="shared" si="109"/>
        <v>0</v>
      </c>
      <c r="H931" s="16">
        <f t="shared" si="109"/>
        <v>0</v>
      </c>
      <c r="I931" s="16">
        <f t="shared" si="109"/>
        <v>0</v>
      </c>
      <c r="J931" s="16">
        <f t="shared" si="109"/>
        <v>0</v>
      </c>
      <c r="K931" s="16">
        <f t="shared" si="109"/>
        <v>0</v>
      </c>
      <c r="M931" s="22">
        <v>5592000</v>
      </c>
      <c r="N931" s="23">
        <v>5596000</v>
      </c>
      <c r="O931" s="25">
        <v>4033600</v>
      </c>
    </row>
    <row r="932" spans="2:15" ht="15" customHeight="1">
      <c r="B932" s="16">
        <f t="shared" si="102"/>
        <v>0</v>
      </c>
      <c r="C932" s="16">
        <f t="shared" si="109"/>
        <v>0</v>
      </c>
      <c r="D932" s="16">
        <f t="shared" si="109"/>
        <v>0</v>
      </c>
      <c r="E932" s="16">
        <f t="shared" si="109"/>
        <v>0</v>
      </c>
      <c r="F932" s="16">
        <f t="shared" si="109"/>
        <v>0</v>
      </c>
      <c r="G932" s="16">
        <f t="shared" si="109"/>
        <v>0</v>
      </c>
      <c r="H932" s="16">
        <f t="shared" si="109"/>
        <v>0</v>
      </c>
      <c r="I932" s="16">
        <f t="shared" si="109"/>
        <v>0</v>
      </c>
      <c r="J932" s="16">
        <f t="shared" si="109"/>
        <v>0</v>
      </c>
      <c r="K932" s="16">
        <f t="shared" si="109"/>
        <v>0</v>
      </c>
      <c r="M932" s="22">
        <v>5596000</v>
      </c>
      <c r="N932" s="23">
        <v>5600000</v>
      </c>
      <c r="O932" s="25">
        <v>4036800</v>
      </c>
    </row>
    <row r="933" spans="2:15" ht="15" customHeight="1">
      <c r="B933" s="16">
        <f t="shared" ref="B933:B996" si="110">IF(AND($M933&lt;=B$4,B$4&lt;$N933),$O933,0)</f>
        <v>0</v>
      </c>
      <c r="C933" s="16">
        <f t="shared" si="109"/>
        <v>0</v>
      </c>
      <c r="D933" s="16">
        <f t="shared" si="109"/>
        <v>0</v>
      </c>
      <c r="E933" s="16">
        <f t="shared" si="109"/>
        <v>0</v>
      </c>
      <c r="F933" s="16">
        <f t="shared" si="109"/>
        <v>0</v>
      </c>
      <c r="G933" s="16">
        <f t="shared" si="109"/>
        <v>0</v>
      </c>
      <c r="H933" s="16">
        <f t="shared" si="109"/>
        <v>0</v>
      </c>
      <c r="I933" s="16">
        <f t="shared" si="109"/>
        <v>0</v>
      </c>
      <c r="J933" s="16">
        <f t="shared" si="109"/>
        <v>0</v>
      </c>
      <c r="K933" s="16">
        <f t="shared" si="109"/>
        <v>0</v>
      </c>
      <c r="M933" s="22">
        <v>5600000</v>
      </c>
      <c r="N933" s="23">
        <v>5604000</v>
      </c>
      <c r="O933" s="25">
        <v>4040000</v>
      </c>
    </row>
    <row r="934" spans="2:15" ht="15" customHeight="1">
      <c r="B934" s="16">
        <f t="shared" si="110"/>
        <v>0</v>
      </c>
      <c r="C934" s="16">
        <f t="shared" si="109"/>
        <v>0</v>
      </c>
      <c r="D934" s="16">
        <f t="shared" si="109"/>
        <v>0</v>
      </c>
      <c r="E934" s="16">
        <f t="shared" si="109"/>
        <v>0</v>
      </c>
      <c r="F934" s="16">
        <f t="shared" si="109"/>
        <v>0</v>
      </c>
      <c r="G934" s="16">
        <f t="shared" si="109"/>
        <v>0</v>
      </c>
      <c r="H934" s="16">
        <f t="shared" si="109"/>
        <v>0</v>
      </c>
      <c r="I934" s="16">
        <f t="shared" si="109"/>
        <v>0</v>
      </c>
      <c r="J934" s="16">
        <f t="shared" si="109"/>
        <v>0</v>
      </c>
      <c r="K934" s="16">
        <f t="shared" si="109"/>
        <v>0</v>
      </c>
      <c r="M934" s="22">
        <v>5604000</v>
      </c>
      <c r="N934" s="23">
        <v>5608000</v>
      </c>
      <c r="O934" s="25">
        <v>4043200</v>
      </c>
    </row>
    <row r="935" spans="2:15" ht="15" customHeight="1">
      <c r="B935" s="16">
        <f t="shared" si="110"/>
        <v>0</v>
      </c>
      <c r="C935" s="16">
        <f t="shared" si="109"/>
        <v>0</v>
      </c>
      <c r="D935" s="16">
        <f t="shared" si="109"/>
        <v>0</v>
      </c>
      <c r="E935" s="16">
        <f t="shared" si="109"/>
        <v>0</v>
      </c>
      <c r="F935" s="16">
        <f t="shared" si="109"/>
        <v>0</v>
      </c>
      <c r="G935" s="16">
        <f t="shared" si="109"/>
        <v>0</v>
      </c>
      <c r="H935" s="16">
        <f t="shared" si="109"/>
        <v>0</v>
      </c>
      <c r="I935" s="16">
        <f t="shared" si="109"/>
        <v>0</v>
      </c>
      <c r="J935" s="16">
        <f t="shared" si="109"/>
        <v>0</v>
      </c>
      <c r="K935" s="16">
        <f t="shared" si="109"/>
        <v>0</v>
      </c>
      <c r="M935" s="22">
        <v>5608000</v>
      </c>
      <c r="N935" s="23">
        <v>5612000</v>
      </c>
      <c r="O935" s="25">
        <v>4046400</v>
      </c>
    </row>
    <row r="936" spans="2:15" ht="15" customHeight="1">
      <c r="B936" s="16">
        <f t="shared" si="110"/>
        <v>0</v>
      </c>
      <c r="C936" s="16">
        <f t="shared" si="109"/>
        <v>0</v>
      </c>
      <c r="D936" s="16">
        <f t="shared" si="109"/>
        <v>0</v>
      </c>
      <c r="E936" s="16">
        <f t="shared" si="109"/>
        <v>0</v>
      </c>
      <c r="F936" s="16">
        <f t="shared" si="109"/>
        <v>0</v>
      </c>
      <c r="G936" s="16">
        <f t="shared" si="109"/>
        <v>0</v>
      </c>
      <c r="H936" s="16">
        <f t="shared" si="109"/>
        <v>0</v>
      </c>
      <c r="I936" s="16">
        <f t="shared" si="109"/>
        <v>0</v>
      </c>
      <c r="J936" s="16">
        <f t="shared" si="109"/>
        <v>0</v>
      </c>
      <c r="K936" s="16">
        <f t="shared" si="109"/>
        <v>0</v>
      </c>
      <c r="M936" s="22">
        <v>5612000</v>
      </c>
      <c r="N936" s="23">
        <v>5616000</v>
      </c>
      <c r="O936" s="25">
        <v>4049600</v>
      </c>
    </row>
    <row r="937" spans="2:15" ht="15" customHeight="1">
      <c r="B937" s="16">
        <f t="shared" si="110"/>
        <v>0</v>
      </c>
      <c r="C937" s="16">
        <f t="shared" si="109"/>
        <v>0</v>
      </c>
      <c r="D937" s="16">
        <f t="shared" si="109"/>
        <v>0</v>
      </c>
      <c r="E937" s="16">
        <f t="shared" si="109"/>
        <v>0</v>
      </c>
      <c r="F937" s="16">
        <f t="shared" si="109"/>
        <v>0</v>
      </c>
      <c r="G937" s="16">
        <f t="shared" si="109"/>
        <v>0</v>
      </c>
      <c r="H937" s="16">
        <f t="shared" si="109"/>
        <v>0</v>
      </c>
      <c r="I937" s="16">
        <f t="shared" si="109"/>
        <v>0</v>
      </c>
      <c r="J937" s="16">
        <f t="shared" si="109"/>
        <v>0</v>
      </c>
      <c r="K937" s="16">
        <f t="shared" si="109"/>
        <v>0</v>
      </c>
      <c r="M937" s="22">
        <v>5616000</v>
      </c>
      <c r="N937" s="23">
        <v>5620000</v>
      </c>
      <c r="O937" s="25">
        <v>4052800</v>
      </c>
    </row>
    <row r="938" spans="2:15" ht="15" customHeight="1">
      <c r="B938" s="16">
        <f t="shared" si="110"/>
        <v>0</v>
      </c>
      <c r="C938" s="16">
        <f t="shared" si="109"/>
        <v>0</v>
      </c>
      <c r="D938" s="16">
        <f t="shared" si="109"/>
        <v>0</v>
      </c>
      <c r="E938" s="16">
        <f t="shared" si="109"/>
        <v>0</v>
      </c>
      <c r="F938" s="16">
        <f t="shared" si="109"/>
        <v>0</v>
      </c>
      <c r="G938" s="16">
        <f t="shared" si="109"/>
        <v>0</v>
      </c>
      <c r="H938" s="16">
        <f t="shared" si="109"/>
        <v>0</v>
      </c>
      <c r="I938" s="16">
        <f t="shared" si="109"/>
        <v>0</v>
      </c>
      <c r="J938" s="16">
        <f t="shared" si="109"/>
        <v>0</v>
      </c>
      <c r="K938" s="16">
        <f t="shared" si="109"/>
        <v>0</v>
      </c>
      <c r="M938" s="22">
        <v>5620000</v>
      </c>
      <c r="N938" s="23">
        <v>5624000</v>
      </c>
      <c r="O938" s="25">
        <v>4056000</v>
      </c>
    </row>
    <row r="939" spans="2:15" ht="15" customHeight="1">
      <c r="B939" s="16">
        <f t="shared" si="110"/>
        <v>0</v>
      </c>
      <c r="C939" s="16">
        <f t="shared" ref="C939:K948" si="111">IF(AND($M939&lt;=C$4,C$4&lt;$N939),$O939,0)</f>
        <v>0</v>
      </c>
      <c r="D939" s="16">
        <f t="shared" si="111"/>
        <v>0</v>
      </c>
      <c r="E939" s="16">
        <f t="shared" si="111"/>
        <v>0</v>
      </c>
      <c r="F939" s="16">
        <f t="shared" si="111"/>
        <v>0</v>
      </c>
      <c r="G939" s="16">
        <f t="shared" si="111"/>
        <v>0</v>
      </c>
      <c r="H939" s="16">
        <f t="shared" si="111"/>
        <v>0</v>
      </c>
      <c r="I939" s="16">
        <f t="shared" si="111"/>
        <v>0</v>
      </c>
      <c r="J939" s="16">
        <f t="shared" si="111"/>
        <v>0</v>
      </c>
      <c r="K939" s="16">
        <f t="shared" si="111"/>
        <v>0</v>
      </c>
      <c r="M939" s="22">
        <v>5624000</v>
      </c>
      <c r="N939" s="23">
        <v>5628000</v>
      </c>
      <c r="O939" s="25">
        <v>4059200</v>
      </c>
    </row>
    <row r="940" spans="2:15" ht="15" customHeight="1">
      <c r="B940" s="16">
        <f t="shared" si="110"/>
        <v>0</v>
      </c>
      <c r="C940" s="16">
        <f t="shared" si="111"/>
        <v>0</v>
      </c>
      <c r="D940" s="16">
        <f t="shared" si="111"/>
        <v>0</v>
      </c>
      <c r="E940" s="16">
        <f t="shared" si="111"/>
        <v>0</v>
      </c>
      <c r="F940" s="16">
        <f t="shared" si="111"/>
        <v>0</v>
      </c>
      <c r="G940" s="16">
        <f t="shared" si="111"/>
        <v>0</v>
      </c>
      <c r="H940" s="16">
        <f t="shared" si="111"/>
        <v>0</v>
      </c>
      <c r="I940" s="16">
        <f t="shared" si="111"/>
        <v>0</v>
      </c>
      <c r="J940" s="16">
        <f t="shared" si="111"/>
        <v>0</v>
      </c>
      <c r="K940" s="16">
        <f t="shared" si="111"/>
        <v>0</v>
      </c>
      <c r="M940" s="22">
        <v>5628000</v>
      </c>
      <c r="N940" s="23">
        <v>5632000</v>
      </c>
      <c r="O940" s="25">
        <v>4062400</v>
      </c>
    </row>
    <row r="941" spans="2:15" ht="15" customHeight="1">
      <c r="B941" s="16">
        <f t="shared" si="110"/>
        <v>0</v>
      </c>
      <c r="C941" s="16">
        <f t="shared" si="111"/>
        <v>0</v>
      </c>
      <c r="D941" s="16">
        <f t="shared" si="111"/>
        <v>0</v>
      </c>
      <c r="E941" s="16">
        <f t="shared" si="111"/>
        <v>0</v>
      </c>
      <c r="F941" s="16">
        <f t="shared" si="111"/>
        <v>0</v>
      </c>
      <c r="G941" s="16">
        <f t="shared" si="111"/>
        <v>0</v>
      </c>
      <c r="H941" s="16">
        <f t="shared" si="111"/>
        <v>0</v>
      </c>
      <c r="I941" s="16">
        <f t="shared" si="111"/>
        <v>0</v>
      </c>
      <c r="J941" s="16">
        <f t="shared" si="111"/>
        <v>0</v>
      </c>
      <c r="K941" s="16">
        <f t="shared" si="111"/>
        <v>0</v>
      </c>
      <c r="M941" s="22">
        <v>5632000</v>
      </c>
      <c r="N941" s="23">
        <v>5636000</v>
      </c>
      <c r="O941" s="25">
        <v>4065600</v>
      </c>
    </row>
    <row r="942" spans="2:15" ht="15" customHeight="1">
      <c r="B942" s="16">
        <f t="shared" si="110"/>
        <v>0</v>
      </c>
      <c r="C942" s="16">
        <f t="shared" si="111"/>
        <v>0</v>
      </c>
      <c r="D942" s="16">
        <f t="shared" si="111"/>
        <v>0</v>
      </c>
      <c r="E942" s="16">
        <f t="shared" si="111"/>
        <v>0</v>
      </c>
      <c r="F942" s="16">
        <f t="shared" si="111"/>
        <v>0</v>
      </c>
      <c r="G942" s="16">
        <f t="shared" si="111"/>
        <v>0</v>
      </c>
      <c r="H942" s="16">
        <f t="shared" si="111"/>
        <v>0</v>
      </c>
      <c r="I942" s="16">
        <f t="shared" si="111"/>
        <v>0</v>
      </c>
      <c r="J942" s="16">
        <f t="shared" si="111"/>
        <v>0</v>
      </c>
      <c r="K942" s="16">
        <f t="shared" si="111"/>
        <v>0</v>
      </c>
      <c r="M942" s="22">
        <v>5636000</v>
      </c>
      <c r="N942" s="23">
        <v>5640000</v>
      </c>
      <c r="O942" s="25">
        <v>4068800</v>
      </c>
    </row>
    <row r="943" spans="2:15" ht="15" customHeight="1">
      <c r="B943" s="16">
        <f t="shared" si="110"/>
        <v>0</v>
      </c>
      <c r="C943" s="16">
        <f t="shared" si="111"/>
        <v>0</v>
      </c>
      <c r="D943" s="16">
        <f t="shared" si="111"/>
        <v>0</v>
      </c>
      <c r="E943" s="16">
        <f t="shared" si="111"/>
        <v>0</v>
      </c>
      <c r="F943" s="16">
        <f t="shared" si="111"/>
        <v>0</v>
      </c>
      <c r="G943" s="16">
        <f t="shared" si="111"/>
        <v>0</v>
      </c>
      <c r="H943" s="16">
        <f t="shared" si="111"/>
        <v>0</v>
      </c>
      <c r="I943" s="16">
        <f t="shared" si="111"/>
        <v>0</v>
      </c>
      <c r="J943" s="16">
        <f t="shared" si="111"/>
        <v>0</v>
      </c>
      <c r="K943" s="16">
        <f t="shared" si="111"/>
        <v>0</v>
      </c>
      <c r="M943" s="22">
        <v>5640000</v>
      </c>
      <c r="N943" s="23">
        <v>5644000</v>
      </c>
      <c r="O943" s="25">
        <v>4072000</v>
      </c>
    </row>
    <row r="944" spans="2:15" ht="15" customHeight="1">
      <c r="B944" s="16">
        <f t="shared" si="110"/>
        <v>0</v>
      </c>
      <c r="C944" s="16">
        <f t="shared" si="111"/>
        <v>0</v>
      </c>
      <c r="D944" s="16">
        <f t="shared" si="111"/>
        <v>0</v>
      </c>
      <c r="E944" s="16">
        <f t="shared" si="111"/>
        <v>0</v>
      </c>
      <c r="F944" s="16">
        <f t="shared" si="111"/>
        <v>0</v>
      </c>
      <c r="G944" s="16">
        <f t="shared" si="111"/>
        <v>0</v>
      </c>
      <c r="H944" s="16">
        <f t="shared" si="111"/>
        <v>0</v>
      </c>
      <c r="I944" s="16">
        <f t="shared" si="111"/>
        <v>0</v>
      </c>
      <c r="J944" s="16">
        <f t="shared" si="111"/>
        <v>0</v>
      </c>
      <c r="K944" s="16">
        <f t="shared" si="111"/>
        <v>0</v>
      </c>
      <c r="M944" s="22">
        <v>5644000</v>
      </c>
      <c r="N944" s="23">
        <v>5648000</v>
      </c>
      <c r="O944" s="25">
        <v>4075200</v>
      </c>
    </row>
    <row r="945" spans="2:15" ht="15" customHeight="1">
      <c r="B945" s="16">
        <f t="shared" si="110"/>
        <v>0</v>
      </c>
      <c r="C945" s="16">
        <f t="shared" si="111"/>
        <v>0</v>
      </c>
      <c r="D945" s="16">
        <f t="shared" si="111"/>
        <v>0</v>
      </c>
      <c r="E945" s="16">
        <f t="shared" si="111"/>
        <v>0</v>
      </c>
      <c r="F945" s="16">
        <f t="shared" si="111"/>
        <v>0</v>
      </c>
      <c r="G945" s="16">
        <f t="shared" si="111"/>
        <v>0</v>
      </c>
      <c r="H945" s="16">
        <f t="shared" si="111"/>
        <v>0</v>
      </c>
      <c r="I945" s="16">
        <f t="shared" si="111"/>
        <v>0</v>
      </c>
      <c r="J945" s="16">
        <f t="shared" si="111"/>
        <v>0</v>
      </c>
      <c r="K945" s="16">
        <f t="shared" si="111"/>
        <v>0</v>
      </c>
      <c r="M945" s="22">
        <v>5648000</v>
      </c>
      <c r="N945" s="23">
        <v>5652000</v>
      </c>
      <c r="O945" s="25">
        <v>4078400</v>
      </c>
    </row>
    <row r="946" spans="2:15" ht="15" customHeight="1">
      <c r="B946" s="16">
        <f t="shared" si="110"/>
        <v>0</v>
      </c>
      <c r="C946" s="16">
        <f t="shared" si="111"/>
        <v>0</v>
      </c>
      <c r="D946" s="16">
        <f t="shared" si="111"/>
        <v>0</v>
      </c>
      <c r="E946" s="16">
        <f t="shared" si="111"/>
        <v>0</v>
      </c>
      <c r="F946" s="16">
        <f t="shared" si="111"/>
        <v>0</v>
      </c>
      <c r="G946" s="16">
        <f t="shared" si="111"/>
        <v>0</v>
      </c>
      <c r="H946" s="16">
        <f t="shared" si="111"/>
        <v>0</v>
      </c>
      <c r="I946" s="16">
        <f t="shared" si="111"/>
        <v>0</v>
      </c>
      <c r="J946" s="16">
        <f t="shared" si="111"/>
        <v>0</v>
      </c>
      <c r="K946" s="16">
        <f t="shared" si="111"/>
        <v>0</v>
      </c>
      <c r="M946" s="22">
        <v>5652000</v>
      </c>
      <c r="N946" s="23">
        <v>5656000</v>
      </c>
      <c r="O946" s="25">
        <v>4081600</v>
      </c>
    </row>
    <row r="947" spans="2:15" ht="15" customHeight="1">
      <c r="B947" s="16">
        <f t="shared" si="110"/>
        <v>0</v>
      </c>
      <c r="C947" s="16">
        <f t="shared" si="111"/>
        <v>0</v>
      </c>
      <c r="D947" s="16">
        <f t="shared" si="111"/>
        <v>0</v>
      </c>
      <c r="E947" s="16">
        <f t="shared" si="111"/>
        <v>0</v>
      </c>
      <c r="F947" s="16">
        <f t="shared" si="111"/>
        <v>0</v>
      </c>
      <c r="G947" s="16">
        <f t="shared" si="111"/>
        <v>0</v>
      </c>
      <c r="H947" s="16">
        <f t="shared" si="111"/>
        <v>0</v>
      </c>
      <c r="I947" s="16">
        <f t="shared" si="111"/>
        <v>0</v>
      </c>
      <c r="J947" s="16">
        <f t="shared" si="111"/>
        <v>0</v>
      </c>
      <c r="K947" s="16">
        <f t="shared" si="111"/>
        <v>0</v>
      </c>
      <c r="M947" s="22">
        <v>5656000</v>
      </c>
      <c r="N947" s="23">
        <v>5660000</v>
      </c>
      <c r="O947" s="25">
        <v>4084800</v>
      </c>
    </row>
    <row r="948" spans="2:15" ht="15" customHeight="1">
      <c r="B948" s="16">
        <f t="shared" si="110"/>
        <v>0</v>
      </c>
      <c r="C948" s="16">
        <f t="shared" si="111"/>
        <v>0</v>
      </c>
      <c r="D948" s="16">
        <f t="shared" si="111"/>
        <v>0</v>
      </c>
      <c r="E948" s="16">
        <f t="shared" si="111"/>
        <v>0</v>
      </c>
      <c r="F948" s="16">
        <f t="shared" si="111"/>
        <v>0</v>
      </c>
      <c r="G948" s="16">
        <f t="shared" si="111"/>
        <v>0</v>
      </c>
      <c r="H948" s="16">
        <f t="shared" si="111"/>
        <v>0</v>
      </c>
      <c r="I948" s="16">
        <f t="shared" si="111"/>
        <v>0</v>
      </c>
      <c r="J948" s="16">
        <f t="shared" si="111"/>
        <v>0</v>
      </c>
      <c r="K948" s="16">
        <f t="shared" si="111"/>
        <v>0</v>
      </c>
      <c r="M948" s="22">
        <v>5660000</v>
      </c>
      <c r="N948" s="23">
        <v>5664000</v>
      </c>
      <c r="O948" s="25">
        <v>4088000</v>
      </c>
    </row>
    <row r="949" spans="2:15" ht="15" customHeight="1">
      <c r="B949" s="16">
        <f t="shared" si="110"/>
        <v>0</v>
      </c>
      <c r="C949" s="16">
        <f t="shared" ref="C949:K958" si="112">IF(AND($M949&lt;=C$4,C$4&lt;$N949),$O949,0)</f>
        <v>0</v>
      </c>
      <c r="D949" s="16">
        <f t="shared" si="112"/>
        <v>0</v>
      </c>
      <c r="E949" s="16">
        <f t="shared" si="112"/>
        <v>0</v>
      </c>
      <c r="F949" s="16">
        <f t="shared" si="112"/>
        <v>0</v>
      </c>
      <c r="G949" s="16">
        <f t="shared" si="112"/>
        <v>0</v>
      </c>
      <c r="H949" s="16">
        <f t="shared" si="112"/>
        <v>0</v>
      </c>
      <c r="I949" s="16">
        <f t="shared" si="112"/>
        <v>0</v>
      </c>
      <c r="J949" s="16">
        <f t="shared" si="112"/>
        <v>0</v>
      </c>
      <c r="K949" s="16">
        <f t="shared" si="112"/>
        <v>0</v>
      </c>
      <c r="M949" s="22">
        <v>5664000</v>
      </c>
      <c r="N949" s="23">
        <v>5668000</v>
      </c>
      <c r="O949" s="25">
        <v>4091200</v>
      </c>
    </row>
    <row r="950" spans="2:15" ht="15" customHeight="1">
      <c r="B950" s="16">
        <f t="shared" si="110"/>
        <v>0</v>
      </c>
      <c r="C950" s="16">
        <f t="shared" si="112"/>
        <v>0</v>
      </c>
      <c r="D950" s="16">
        <f t="shared" si="112"/>
        <v>0</v>
      </c>
      <c r="E950" s="16">
        <f t="shared" si="112"/>
        <v>0</v>
      </c>
      <c r="F950" s="16">
        <f t="shared" si="112"/>
        <v>0</v>
      </c>
      <c r="G950" s="16">
        <f t="shared" si="112"/>
        <v>0</v>
      </c>
      <c r="H950" s="16">
        <f t="shared" si="112"/>
        <v>0</v>
      </c>
      <c r="I950" s="16">
        <f t="shared" si="112"/>
        <v>0</v>
      </c>
      <c r="J950" s="16">
        <f t="shared" si="112"/>
        <v>0</v>
      </c>
      <c r="K950" s="16">
        <f t="shared" si="112"/>
        <v>0</v>
      </c>
      <c r="M950" s="22">
        <v>5668000</v>
      </c>
      <c r="N950" s="23">
        <v>5672000</v>
      </c>
      <c r="O950" s="25">
        <v>4094400</v>
      </c>
    </row>
    <row r="951" spans="2:15" ht="15" customHeight="1">
      <c r="B951" s="16">
        <f t="shared" si="110"/>
        <v>0</v>
      </c>
      <c r="C951" s="16">
        <f t="shared" si="112"/>
        <v>0</v>
      </c>
      <c r="D951" s="16">
        <f t="shared" si="112"/>
        <v>0</v>
      </c>
      <c r="E951" s="16">
        <f t="shared" si="112"/>
        <v>0</v>
      </c>
      <c r="F951" s="16">
        <f t="shared" si="112"/>
        <v>0</v>
      </c>
      <c r="G951" s="16">
        <f t="shared" si="112"/>
        <v>0</v>
      </c>
      <c r="H951" s="16">
        <f t="shared" si="112"/>
        <v>0</v>
      </c>
      <c r="I951" s="16">
        <f t="shared" si="112"/>
        <v>0</v>
      </c>
      <c r="J951" s="16">
        <f t="shared" si="112"/>
        <v>0</v>
      </c>
      <c r="K951" s="16">
        <f t="shared" si="112"/>
        <v>0</v>
      </c>
      <c r="M951" s="22">
        <v>5672000</v>
      </c>
      <c r="N951" s="23">
        <v>5676000</v>
      </c>
      <c r="O951" s="25">
        <v>4097600</v>
      </c>
    </row>
    <row r="952" spans="2:15" ht="15" customHeight="1">
      <c r="B952" s="16">
        <f t="shared" si="110"/>
        <v>0</v>
      </c>
      <c r="C952" s="16">
        <f t="shared" si="112"/>
        <v>0</v>
      </c>
      <c r="D952" s="16">
        <f t="shared" si="112"/>
        <v>0</v>
      </c>
      <c r="E952" s="16">
        <f t="shared" si="112"/>
        <v>0</v>
      </c>
      <c r="F952" s="16">
        <f t="shared" si="112"/>
        <v>0</v>
      </c>
      <c r="G952" s="16">
        <f t="shared" si="112"/>
        <v>0</v>
      </c>
      <c r="H952" s="16">
        <f t="shared" si="112"/>
        <v>0</v>
      </c>
      <c r="I952" s="16">
        <f t="shared" si="112"/>
        <v>0</v>
      </c>
      <c r="J952" s="16">
        <f t="shared" si="112"/>
        <v>0</v>
      </c>
      <c r="K952" s="16">
        <f t="shared" si="112"/>
        <v>0</v>
      </c>
      <c r="M952" s="22">
        <v>5676000</v>
      </c>
      <c r="N952" s="23">
        <v>5680000</v>
      </c>
      <c r="O952" s="25">
        <v>4100800</v>
      </c>
    </row>
    <row r="953" spans="2:15" ht="15" customHeight="1">
      <c r="B953" s="16">
        <f t="shared" si="110"/>
        <v>0</v>
      </c>
      <c r="C953" s="16">
        <f t="shared" si="112"/>
        <v>0</v>
      </c>
      <c r="D953" s="16">
        <f t="shared" si="112"/>
        <v>0</v>
      </c>
      <c r="E953" s="16">
        <f t="shared" si="112"/>
        <v>0</v>
      </c>
      <c r="F953" s="16">
        <f t="shared" si="112"/>
        <v>0</v>
      </c>
      <c r="G953" s="16">
        <f t="shared" si="112"/>
        <v>0</v>
      </c>
      <c r="H953" s="16">
        <f t="shared" si="112"/>
        <v>0</v>
      </c>
      <c r="I953" s="16">
        <f t="shared" si="112"/>
        <v>0</v>
      </c>
      <c r="J953" s="16">
        <f t="shared" si="112"/>
        <v>0</v>
      </c>
      <c r="K953" s="16">
        <f t="shared" si="112"/>
        <v>0</v>
      </c>
      <c r="M953" s="22">
        <v>5680000</v>
      </c>
      <c r="N953" s="23">
        <v>5684000</v>
      </c>
      <c r="O953" s="25">
        <v>4104000</v>
      </c>
    </row>
    <row r="954" spans="2:15" ht="15" customHeight="1">
      <c r="B954" s="16">
        <f t="shared" si="110"/>
        <v>0</v>
      </c>
      <c r="C954" s="16">
        <f t="shared" si="112"/>
        <v>0</v>
      </c>
      <c r="D954" s="16">
        <f t="shared" si="112"/>
        <v>0</v>
      </c>
      <c r="E954" s="16">
        <f t="shared" si="112"/>
        <v>0</v>
      </c>
      <c r="F954" s="16">
        <f t="shared" si="112"/>
        <v>0</v>
      </c>
      <c r="G954" s="16">
        <f t="shared" si="112"/>
        <v>0</v>
      </c>
      <c r="H954" s="16">
        <f t="shared" si="112"/>
        <v>0</v>
      </c>
      <c r="I954" s="16">
        <f t="shared" si="112"/>
        <v>0</v>
      </c>
      <c r="J954" s="16">
        <f t="shared" si="112"/>
        <v>0</v>
      </c>
      <c r="K954" s="16">
        <f t="shared" si="112"/>
        <v>0</v>
      </c>
      <c r="M954" s="22">
        <v>5684000</v>
      </c>
      <c r="N954" s="23">
        <v>5688000</v>
      </c>
      <c r="O954" s="25">
        <v>4107200</v>
      </c>
    </row>
    <row r="955" spans="2:15" ht="15" customHeight="1">
      <c r="B955" s="16">
        <f t="shared" si="110"/>
        <v>0</v>
      </c>
      <c r="C955" s="16">
        <f t="shared" si="112"/>
        <v>0</v>
      </c>
      <c r="D955" s="16">
        <f t="shared" si="112"/>
        <v>0</v>
      </c>
      <c r="E955" s="16">
        <f t="shared" si="112"/>
        <v>0</v>
      </c>
      <c r="F955" s="16">
        <f t="shared" si="112"/>
        <v>0</v>
      </c>
      <c r="G955" s="16">
        <f t="shared" si="112"/>
        <v>0</v>
      </c>
      <c r="H955" s="16">
        <f t="shared" si="112"/>
        <v>0</v>
      </c>
      <c r="I955" s="16">
        <f t="shared" si="112"/>
        <v>0</v>
      </c>
      <c r="J955" s="16">
        <f t="shared" si="112"/>
        <v>0</v>
      </c>
      <c r="K955" s="16">
        <f t="shared" si="112"/>
        <v>0</v>
      </c>
      <c r="M955" s="22">
        <v>5688000</v>
      </c>
      <c r="N955" s="23">
        <v>5692000</v>
      </c>
      <c r="O955" s="25">
        <v>4110400</v>
      </c>
    </row>
    <row r="956" spans="2:15" ht="15" customHeight="1">
      <c r="B956" s="16">
        <f t="shared" si="110"/>
        <v>0</v>
      </c>
      <c r="C956" s="16">
        <f t="shared" si="112"/>
        <v>0</v>
      </c>
      <c r="D956" s="16">
        <f t="shared" si="112"/>
        <v>0</v>
      </c>
      <c r="E956" s="16">
        <f t="shared" si="112"/>
        <v>0</v>
      </c>
      <c r="F956" s="16">
        <f t="shared" si="112"/>
        <v>0</v>
      </c>
      <c r="G956" s="16">
        <f t="shared" si="112"/>
        <v>0</v>
      </c>
      <c r="H956" s="16">
        <f t="shared" si="112"/>
        <v>0</v>
      </c>
      <c r="I956" s="16">
        <f t="shared" si="112"/>
        <v>0</v>
      </c>
      <c r="J956" s="16">
        <f t="shared" si="112"/>
        <v>0</v>
      </c>
      <c r="K956" s="16">
        <f t="shared" si="112"/>
        <v>0</v>
      </c>
      <c r="M956" s="22">
        <v>5692000</v>
      </c>
      <c r="N956" s="23">
        <v>5696000</v>
      </c>
      <c r="O956" s="25">
        <v>4113600</v>
      </c>
    </row>
    <row r="957" spans="2:15" ht="15" customHeight="1">
      <c r="B957" s="16">
        <f t="shared" si="110"/>
        <v>0</v>
      </c>
      <c r="C957" s="16">
        <f t="shared" si="112"/>
        <v>0</v>
      </c>
      <c r="D957" s="16">
        <f t="shared" si="112"/>
        <v>0</v>
      </c>
      <c r="E957" s="16">
        <f t="shared" si="112"/>
        <v>0</v>
      </c>
      <c r="F957" s="16">
        <f t="shared" si="112"/>
        <v>0</v>
      </c>
      <c r="G957" s="16">
        <f t="shared" si="112"/>
        <v>0</v>
      </c>
      <c r="H957" s="16">
        <f t="shared" si="112"/>
        <v>0</v>
      </c>
      <c r="I957" s="16">
        <f t="shared" si="112"/>
        <v>0</v>
      </c>
      <c r="J957" s="16">
        <f t="shared" si="112"/>
        <v>0</v>
      </c>
      <c r="K957" s="16">
        <f t="shared" si="112"/>
        <v>0</v>
      </c>
      <c r="M957" s="22">
        <v>5696000</v>
      </c>
      <c r="N957" s="23">
        <v>5700000</v>
      </c>
      <c r="O957" s="25">
        <v>4116800</v>
      </c>
    </row>
    <row r="958" spans="2:15" ht="15" customHeight="1">
      <c r="B958" s="16">
        <f t="shared" si="110"/>
        <v>0</v>
      </c>
      <c r="C958" s="16">
        <f t="shared" si="112"/>
        <v>0</v>
      </c>
      <c r="D958" s="16">
        <f t="shared" si="112"/>
        <v>0</v>
      </c>
      <c r="E958" s="16">
        <f t="shared" si="112"/>
        <v>0</v>
      </c>
      <c r="F958" s="16">
        <f t="shared" si="112"/>
        <v>0</v>
      </c>
      <c r="G958" s="16">
        <f t="shared" si="112"/>
        <v>0</v>
      </c>
      <c r="H958" s="16">
        <f t="shared" si="112"/>
        <v>0</v>
      </c>
      <c r="I958" s="16">
        <f t="shared" si="112"/>
        <v>0</v>
      </c>
      <c r="J958" s="16">
        <f t="shared" si="112"/>
        <v>0</v>
      </c>
      <c r="K958" s="16">
        <f t="shared" si="112"/>
        <v>0</v>
      </c>
      <c r="M958" s="22">
        <v>5700000</v>
      </c>
      <c r="N958" s="23">
        <v>5704000</v>
      </c>
      <c r="O958" s="25">
        <v>4120000</v>
      </c>
    </row>
    <row r="959" spans="2:15" ht="15" customHeight="1">
      <c r="B959" s="16">
        <f t="shared" si="110"/>
        <v>0</v>
      </c>
      <c r="C959" s="16">
        <f t="shared" ref="C959:K964" si="113">IF(AND($M959&lt;=C$4,C$4&lt;$N959),$O959,0)</f>
        <v>0</v>
      </c>
      <c r="D959" s="16">
        <f t="shared" si="113"/>
        <v>0</v>
      </c>
      <c r="E959" s="16">
        <f t="shared" si="113"/>
        <v>0</v>
      </c>
      <c r="F959" s="16">
        <f t="shared" si="113"/>
        <v>0</v>
      </c>
      <c r="G959" s="16">
        <f t="shared" si="113"/>
        <v>0</v>
      </c>
      <c r="H959" s="16">
        <f t="shared" si="113"/>
        <v>0</v>
      </c>
      <c r="I959" s="16">
        <f t="shared" si="113"/>
        <v>0</v>
      </c>
      <c r="J959" s="16">
        <f t="shared" si="113"/>
        <v>0</v>
      </c>
      <c r="K959" s="16">
        <f t="shared" si="113"/>
        <v>0</v>
      </c>
      <c r="M959" s="22">
        <v>5704000</v>
      </c>
      <c r="N959" s="23">
        <v>5708000</v>
      </c>
      <c r="O959" s="25">
        <v>4123200</v>
      </c>
    </row>
    <row r="960" spans="2:15" ht="15" customHeight="1">
      <c r="B960" s="16">
        <f t="shared" si="110"/>
        <v>0</v>
      </c>
      <c r="C960" s="16">
        <f t="shared" si="113"/>
        <v>0</v>
      </c>
      <c r="D960" s="16">
        <f t="shared" si="113"/>
        <v>0</v>
      </c>
      <c r="E960" s="16">
        <f t="shared" si="113"/>
        <v>0</v>
      </c>
      <c r="F960" s="16">
        <f t="shared" si="113"/>
        <v>0</v>
      </c>
      <c r="G960" s="16">
        <f t="shared" si="113"/>
        <v>0</v>
      </c>
      <c r="H960" s="16">
        <f t="shared" si="113"/>
        <v>0</v>
      </c>
      <c r="I960" s="16">
        <f t="shared" si="113"/>
        <v>0</v>
      </c>
      <c r="J960" s="16">
        <f t="shared" si="113"/>
        <v>0</v>
      </c>
      <c r="K960" s="16">
        <f t="shared" si="113"/>
        <v>0</v>
      </c>
      <c r="M960" s="22">
        <v>5708000</v>
      </c>
      <c r="N960" s="23">
        <v>5712000</v>
      </c>
      <c r="O960" s="25">
        <v>4126400</v>
      </c>
    </row>
    <row r="961" spans="2:15" ht="15" customHeight="1">
      <c r="B961" s="16">
        <f t="shared" si="110"/>
        <v>0</v>
      </c>
      <c r="C961" s="16">
        <f t="shared" si="113"/>
        <v>0</v>
      </c>
      <c r="D961" s="16">
        <f t="shared" si="113"/>
        <v>0</v>
      </c>
      <c r="E961" s="16">
        <f t="shared" si="113"/>
        <v>0</v>
      </c>
      <c r="F961" s="16">
        <f t="shared" si="113"/>
        <v>0</v>
      </c>
      <c r="G961" s="16">
        <f t="shared" si="113"/>
        <v>0</v>
      </c>
      <c r="H961" s="16">
        <f t="shared" si="113"/>
        <v>0</v>
      </c>
      <c r="I961" s="16">
        <f t="shared" si="113"/>
        <v>0</v>
      </c>
      <c r="J961" s="16">
        <f t="shared" si="113"/>
        <v>0</v>
      </c>
      <c r="K961" s="16">
        <f t="shared" si="113"/>
        <v>0</v>
      </c>
      <c r="M961" s="22">
        <v>5712000</v>
      </c>
      <c r="N961" s="23">
        <v>5716000</v>
      </c>
      <c r="O961" s="25">
        <v>4129600</v>
      </c>
    </row>
    <row r="962" spans="2:15" ht="15" customHeight="1">
      <c r="B962" s="16">
        <f t="shared" si="110"/>
        <v>0</v>
      </c>
      <c r="C962" s="16">
        <f t="shared" si="113"/>
        <v>0</v>
      </c>
      <c r="D962" s="16">
        <f t="shared" si="113"/>
        <v>0</v>
      </c>
      <c r="E962" s="16">
        <f t="shared" si="113"/>
        <v>0</v>
      </c>
      <c r="F962" s="16">
        <f t="shared" si="113"/>
        <v>0</v>
      </c>
      <c r="G962" s="16">
        <f t="shared" si="113"/>
        <v>0</v>
      </c>
      <c r="H962" s="16">
        <f t="shared" si="113"/>
        <v>0</v>
      </c>
      <c r="I962" s="16">
        <f t="shared" si="113"/>
        <v>0</v>
      </c>
      <c r="J962" s="16">
        <f t="shared" si="113"/>
        <v>0</v>
      </c>
      <c r="K962" s="16">
        <f t="shared" si="113"/>
        <v>0</v>
      </c>
      <c r="M962" s="22">
        <v>5716000</v>
      </c>
      <c r="N962" s="23">
        <v>5720000</v>
      </c>
      <c r="O962" s="25">
        <v>4132800</v>
      </c>
    </row>
    <row r="963" spans="2:15" ht="15" customHeight="1">
      <c r="B963" s="16">
        <f t="shared" si="110"/>
        <v>0</v>
      </c>
      <c r="C963" s="16">
        <f t="shared" si="113"/>
        <v>0</v>
      </c>
      <c r="D963" s="16">
        <f t="shared" si="113"/>
        <v>0</v>
      </c>
      <c r="E963" s="16">
        <f t="shared" si="113"/>
        <v>0</v>
      </c>
      <c r="F963" s="16">
        <f t="shared" si="113"/>
        <v>0</v>
      </c>
      <c r="G963" s="16">
        <f t="shared" si="113"/>
        <v>0</v>
      </c>
      <c r="H963" s="16">
        <f t="shared" si="113"/>
        <v>0</v>
      </c>
      <c r="I963" s="16">
        <f t="shared" si="113"/>
        <v>0</v>
      </c>
      <c r="J963" s="16">
        <f t="shared" si="113"/>
        <v>0</v>
      </c>
      <c r="K963" s="16">
        <f t="shared" si="113"/>
        <v>0</v>
      </c>
      <c r="M963" s="22">
        <v>5720000</v>
      </c>
      <c r="N963" s="23">
        <v>5724000</v>
      </c>
      <c r="O963" s="25">
        <v>4136000</v>
      </c>
    </row>
    <row r="964" spans="2:15" ht="15" customHeight="1">
      <c r="B964" s="16">
        <f t="shared" si="110"/>
        <v>0</v>
      </c>
      <c r="C964" s="16">
        <f t="shared" si="113"/>
        <v>0</v>
      </c>
      <c r="D964" s="16">
        <f t="shared" si="113"/>
        <v>0</v>
      </c>
      <c r="E964" s="16">
        <f t="shared" si="113"/>
        <v>0</v>
      </c>
      <c r="F964" s="16">
        <f t="shared" si="113"/>
        <v>0</v>
      </c>
      <c r="G964" s="16">
        <f t="shared" si="113"/>
        <v>0</v>
      </c>
      <c r="H964" s="16">
        <f t="shared" si="113"/>
        <v>0</v>
      </c>
      <c r="I964" s="16">
        <f t="shared" si="113"/>
        <v>0</v>
      </c>
      <c r="J964" s="16">
        <f t="shared" si="113"/>
        <v>0</v>
      </c>
      <c r="K964" s="16">
        <f t="shared" si="113"/>
        <v>0</v>
      </c>
      <c r="M964" s="22">
        <v>5724000</v>
      </c>
      <c r="N964" s="23">
        <v>5728000</v>
      </c>
      <c r="O964" s="25">
        <v>4139200</v>
      </c>
    </row>
    <row r="965" spans="2:15" ht="15" customHeight="1">
      <c r="B965" s="16">
        <f t="shared" si="110"/>
        <v>0</v>
      </c>
      <c r="C965" s="16">
        <f>IF(AND($M965&lt;=C$4,C$4&lt;$N965),$O965,0)</f>
        <v>0</v>
      </c>
      <c r="D965" s="16">
        <f>IF(AND($M965&lt;=D$4,D$4&lt;$N965),$O965,0)</f>
        <v>0</v>
      </c>
      <c r="E965" s="16">
        <f>IF(AND($M965&lt;=E$4,E$4&lt;$N965),$O965,0)</f>
        <v>0</v>
      </c>
      <c r="F965" s="16">
        <f>IF(AND($M965&lt;=F$4,F$4&lt;$N965),$O965,0)</f>
        <v>0</v>
      </c>
      <c r="G965" s="16">
        <f>IF(AND($M965&lt;=G$4,G$4&lt;$N965),$O965,0)</f>
        <v>0</v>
      </c>
      <c r="H965" s="16">
        <f t="shared" ref="C965:K980" si="114">IF(AND($M965&lt;=H$4,H$4&lt;$N965),$O965,0)</f>
        <v>0</v>
      </c>
      <c r="I965" s="16">
        <f t="shared" si="114"/>
        <v>0</v>
      </c>
      <c r="J965" s="16">
        <f t="shared" si="114"/>
        <v>0</v>
      </c>
      <c r="K965" s="16">
        <f t="shared" si="114"/>
        <v>0</v>
      </c>
      <c r="M965" s="22">
        <v>5728000</v>
      </c>
      <c r="N965" s="23">
        <v>5732000</v>
      </c>
      <c r="O965" s="25">
        <v>4142400</v>
      </c>
    </row>
    <row r="966" spans="2:15" ht="15" customHeight="1">
      <c r="B966" s="16">
        <f t="shared" si="110"/>
        <v>0</v>
      </c>
      <c r="C966" s="16">
        <f t="shared" si="114"/>
        <v>0</v>
      </c>
      <c r="D966" s="16">
        <f t="shared" si="114"/>
        <v>0</v>
      </c>
      <c r="E966" s="16">
        <f t="shared" si="114"/>
        <v>0</v>
      </c>
      <c r="F966" s="16">
        <f t="shared" si="114"/>
        <v>0</v>
      </c>
      <c r="G966" s="16">
        <f t="shared" si="114"/>
        <v>0</v>
      </c>
      <c r="H966" s="16">
        <f t="shared" si="114"/>
        <v>0</v>
      </c>
      <c r="I966" s="16">
        <f t="shared" si="114"/>
        <v>0</v>
      </c>
      <c r="J966" s="16">
        <f t="shared" si="114"/>
        <v>0</v>
      </c>
      <c r="K966" s="16">
        <f t="shared" si="114"/>
        <v>0</v>
      </c>
      <c r="M966" s="22">
        <v>5732000</v>
      </c>
      <c r="N966" s="23">
        <v>5736000</v>
      </c>
      <c r="O966" s="25">
        <v>4145600</v>
      </c>
    </row>
    <row r="967" spans="2:15" ht="15" customHeight="1">
      <c r="B967" s="16">
        <f t="shared" si="110"/>
        <v>0</v>
      </c>
      <c r="C967" s="16">
        <f t="shared" si="114"/>
        <v>0</v>
      </c>
      <c r="D967" s="16">
        <f t="shared" si="114"/>
        <v>0</v>
      </c>
      <c r="E967" s="16">
        <f t="shared" si="114"/>
        <v>0</v>
      </c>
      <c r="F967" s="16">
        <f t="shared" si="114"/>
        <v>0</v>
      </c>
      <c r="G967" s="16">
        <f t="shared" si="114"/>
        <v>0</v>
      </c>
      <c r="H967" s="16">
        <f t="shared" si="114"/>
        <v>0</v>
      </c>
      <c r="I967" s="16">
        <f t="shared" si="114"/>
        <v>0</v>
      </c>
      <c r="J967" s="16">
        <f t="shared" si="114"/>
        <v>0</v>
      </c>
      <c r="K967" s="16">
        <f t="shared" si="114"/>
        <v>0</v>
      </c>
      <c r="M967" s="22">
        <v>5736000</v>
      </c>
      <c r="N967" s="23">
        <v>5740000</v>
      </c>
      <c r="O967" s="25">
        <v>4148800</v>
      </c>
    </row>
    <row r="968" spans="2:15" ht="15" customHeight="1">
      <c r="B968" s="16">
        <f t="shared" si="110"/>
        <v>0</v>
      </c>
      <c r="C968" s="16">
        <f t="shared" si="114"/>
        <v>0</v>
      </c>
      <c r="D968" s="16">
        <f t="shared" si="114"/>
        <v>0</v>
      </c>
      <c r="E968" s="16">
        <f t="shared" si="114"/>
        <v>0</v>
      </c>
      <c r="F968" s="16">
        <f t="shared" si="114"/>
        <v>0</v>
      </c>
      <c r="G968" s="16">
        <f t="shared" si="114"/>
        <v>0</v>
      </c>
      <c r="H968" s="16">
        <f t="shared" si="114"/>
        <v>0</v>
      </c>
      <c r="I968" s="16">
        <f t="shared" si="114"/>
        <v>0</v>
      </c>
      <c r="J968" s="16">
        <f t="shared" si="114"/>
        <v>0</v>
      </c>
      <c r="K968" s="16">
        <f t="shared" si="114"/>
        <v>0</v>
      </c>
      <c r="M968" s="22">
        <v>5740000</v>
      </c>
      <c r="N968" s="23">
        <v>5744000</v>
      </c>
      <c r="O968" s="25">
        <v>4152000</v>
      </c>
    </row>
    <row r="969" spans="2:15" ht="15" customHeight="1">
      <c r="B969" s="16">
        <f t="shared" si="110"/>
        <v>0</v>
      </c>
      <c r="C969" s="16">
        <f t="shared" si="114"/>
        <v>0</v>
      </c>
      <c r="D969" s="16">
        <f t="shared" si="114"/>
        <v>0</v>
      </c>
      <c r="E969" s="16">
        <f t="shared" si="114"/>
        <v>0</v>
      </c>
      <c r="F969" s="16">
        <f t="shared" si="114"/>
        <v>0</v>
      </c>
      <c r="G969" s="16">
        <f t="shared" si="114"/>
        <v>0</v>
      </c>
      <c r="H969" s="16">
        <f t="shared" si="114"/>
        <v>0</v>
      </c>
      <c r="I969" s="16">
        <f t="shared" si="114"/>
        <v>0</v>
      </c>
      <c r="J969" s="16">
        <f t="shared" si="114"/>
        <v>0</v>
      </c>
      <c r="K969" s="16">
        <f t="shared" si="114"/>
        <v>0</v>
      </c>
      <c r="M969" s="22">
        <v>5744000</v>
      </c>
      <c r="N969" s="23">
        <v>5748000</v>
      </c>
      <c r="O969" s="25">
        <v>4155200</v>
      </c>
    </row>
    <row r="970" spans="2:15" ht="15" customHeight="1">
      <c r="B970" s="16">
        <f t="shared" si="110"/>
        <v>0</v>
      </c>
      <c r="C970" s="16">
        <f t="shared" si="114"/>
        <v>0</v>
      </c>
      <c r="D970" s="16">
        <f t="shared" si="114"/>
        <v>0</v>
      </c>
      <c r="E970" s="16">
        <f t="shared" si="114"/>
        <v>0</v>
      </c>
      <c r="F970" s="16">
        <f t="shared" si="114"/>
        <v>0</v>
      </c>
      <c r="G970" s="16">
        <f t="shared" si="114"/>
        <v>0</v>
      </c>
      <c r="H970" s="16">
        <f t="shared" si="114"/>
        <v>0</v>
      </c>
      <c r="I970" s="16">
        <f t="shared" si="114"/>
        <v>0</v>
      </c>
      <c r="J970" s="16">
        <f t="shared" si="114"/>
        <v>0</v>
      </c>
      <c r="K970" s="16">
        <f t="shared" si="114"/>
        <v>0</v>
      </c>
      <c r="M970" s="22">
        <v>5748000</v>
      </c>
      <c r="N970" s="23">
        <v>5752000</v>
      </c>
      <c r="O970" s="25">
        <v>4158400</v>
      </c>
    </row>
    <row r="971" spans="2:15" ht="15" customHeight="1">
      <c r="B971" s="16">
        <f t="shared" si="110"/>
        <v>0</v>
      </c>
      <c r="C971" s="16">
        <f t="shared" si="114"/>
        <v>0</v>
      </c>
      <c r="D971" s="16">
        <f t="shared" si="114"/>
        <v>0</v>
      </c>
      <c r="E971" s="16">
        <f t="shared" si="114"/>
        <v>0</v>
      </c>
      <c r="F971" s="16">
        <f t="shared" si="114"/>
        <v>0</v>
      </c>
      <c r="G971" s="16">
        <f t="shared" si="114"/>
        <v>0</v>
      </c>
      <c r="H971" s="16">
        <f t="shared" si="114"/>
        <v>0</v>
      </c>
      <c r="I971" s="16">
        <f t="shared" si="114"/>
        <v>0</v>
      </c>
      <c r="J971" s="16">
        <f t="shared" si="114"/>
        <v>0</v>
      </c>
      <c r="K971" s="16">
        <f t="shared" si="114"/>
        <v>0</v>
      </c>
      <c r="M971" s="22">
        <v>5752000</v>
      </c>
      <c r="N971" s="23">
        <v>5756000</v>
      </c>
      <c r="O971" s="25">
        <v>4161600</v>
      </c>
    </row>
    <row r="972" spans="2:15" ht="15" customHeight="1">
      <c r="B972" s="16">
        <f t="shared" si="110"/>
        <v>0</v>
      </c>
      <c r="C972" s="16">
        <f t="shared" si="114"/>
        <v>0</v>
      </c>
      <c r="D972" s="16">
        <f t="shared" si="114"/>
        <v>0</v>
      </c>
      <c r="E972" s="16">
        <f t="shared" si="114"/>
        <v>0</v>
      </c>
      <c r="F972" s="16">
        <f t="shared" si="114"/>
        <v>0</v>
      </c>
      <c r="G972" s="16">
        <f t="shared" si="114"/>
        <v>0</v>
      </c>
      <c r="H972" s="16">
        <f t="shared" si="114"/>
        <v>0</v>
      </c>
      <c r="I972" s="16">
        <f t="shared" si="114"/>
        <v>0</v>
      </c>
      <c r="J972" s="16">
        <f t="shared" si="114"/>
        <v>0</v>
      </c>
      <c r="K972" s="16">
        <f t="shared" si="114"/>
        <v>0</v>
      </c>
      <c r="M972" s="22">
        <v>5756000</v>
      </c>
      <c r="N972" s="23">
        <v>5760000</v>
      </c>
      <c r="O972" s="25">
        <v>4164800</v>
      </c>
    </row>
    <row r="973" spans="2:15" ht="15" customHeight="1">
      <c r="B973" s="16">
        <f t="shared" si="110"/>
        <v>0</v>
      </c>
      <c r="C973" s="16">
        <f t="shared" si="114"/>
        <v>0</v>
      </c>
      <c r="D973" s="16">
        <f t="shared" si="114"/>
        <v>0</v>
      </c>
      <c r="E973" s="16">
        <f t="shared" si="114"/>
        <v>0</v>
      </c>
      <c r="F973" s="16">
        <f t="shared" si="114"/>
        <v>0</v>
      </c>
      <c r="G973" s="16">
        <f t="shared" si="114"/>
        <v>0</v>
      </c>
      <c r="H973" s="16">
        <f t="shared" si="114"/>
        <v>0</v>
      </c>
      <c r="I973" s="16">
        <f t="shared" si="114"/>
        <v>0</v>
      </c>
      <c r="J973" s="16">
        <f t="shared" si="114"/>
        <v>0</v>
      </c>
      <c r="K973" s="16">
        <f t="shared" si="114"/>
        <v>0</v>
      </c>
      <c r="M973" s="22">
        <v>5760000</v>
      </c>
      <c r="N973" s="23">
        <v>5764000</v>
      </c>
      <c r="O973" s="25">
        <v>4168000</v>
      </c>
    </row>
    <row r="974" spans="2:15" ht="15" customHeight="1">
      <c r="B974" s="16">
        <f t="shared" si="110"/>
        <v>0</v>
      </c>
      <c r="C974" s="16">
        <f t="shared" si="114"/>
        <v>0</v>
      </c>
      <c r="D974" s="16">
        <f t="shared" si="114"/>
        <v>0</v>
      </c>
      <c r="E974" s="16">
        <f t="shared" si="114"/>
        <v>0</v>
      </c>
      <c r="F974" s="16">
        <f t="shared" si="114"/>
        <v>0</v>
      </c>
      <c r="G974" s="16">
        <f t="shared" si="114"/>
        <v>0</v>
      </c>
      <c r="H974" s="16">
        <f t="shared" si="114"/>
        <v>0</v>
      </c>
      <c r="I974" s="16">
        <f t="shared" si="114"/>
        <v>0</v>
      </c>
      <c r="J974" s="16">
        <f t="shared" si="114"/>
        <v>0</v>
      </c>
      <c r="K974" s="16">
        <f t="shared" si="114"/>
        <v>0</v>
      </c>
      <c r="M974" s="22">
        <v>5764000</v>
      </c>
      <c r="N974" s="23">
        <v>5768000</v>
      </c>
      <c r="O974" s="25">
        <v>4171200</v>
      </c>
    </row>
    <row r="975" spans="2:15" ht="15" customHeight="1">
      <c r="B975" s="16">
        <f t="shared" si="110"/>
        <v>0</v>
      </c>
      <c r="C975" s="16">
        <f t="shared" si="114"/>
        <v>0</v>
      </c>
      <c r="D975" s="16">
        <f t="shared" si="114"/>
        <v>0</v>
      </c>
      <c r="E975" s="16">
        <f t="shared" si="114"/>
        <v>0</v>
      </c>
      <c r="F975" s="16">
        <f t="shared" si="114"/>
        <v>0</v>
      </c>
      <c r="G975" s="16">
        <f t="shared" si="114"/>
        <v>0</v>
      </c>
      <c r="H975" s="16">
        <f t="shared" si="114"/>
        <v>0</v>
      </c>
      <c r="I975" s="16">
        <f t="shared" si="114"/>
        <v>0</v>
      </c>
      <c r="J975" s="16">
        <f t="shared" si="114"/>
        <v>0</v>
      </c>
      <c r="K975" s="16">
        <f t="shared" si="114"/>
        <v>0</v>
      </c>
      <c r="M975" s="22">
        <v>5768000</v>
      </c>
      <c r="N975" s="23">
        <v>5772000</v>
      </c>
      <c r="O975" s="25">
        <v>4174400</v>
      </c>
    </row>
    <row r="976" spans="2:15" ht="15" customHeight="1">
      <c r="B976" s="16">
        <f t="shared" si="110"/>
        <v>0</v>
      </c>
      <c r="C976" s="16">
        <f t="shared" si="114"/>
        <v>0</v>
      </c>
      <c r="D976" s="16">
        <f t="shared" si="114"/>
        <v>0</v>
      </c>
      <c r="E976" s="16">
        <f t="shared" si="114"/>
        <v>0</v>
      </c>
      <c r="F976" s="16">
        <f t="shared" si="114"/>
        <v>0</v>
      </c>
      <c r="G976" s="16">
        <f t="shared" si="114"/>
        <v>0</v>
      </c>
      <c r="H976" s="16">
        <f t="shared" si="114"/>
        <v>0</v>
      </c>
      <c r="I976" s="16">
        <f t="shared" si="114"/>
        <v>0</v>
      </c>
      <c r="J976" s="16">
        <f t="shared" si="114"/>
        <v>0</v>
      </c>
      <c r="K976" s="16">
        <f t="shared" si="114"/>
        <v>0</v>
      </c>
      <c r="M976" s="22">
        <v>5772000</v>
      </c>
      <c r="N976" s="23">
        <v>5776000</v>
      </c>
      <c r="O976" s="25">
        <v>4177600</v>
      </c>
    </row>
    <row r="977" spans="2:15" ht="15" customHeight="1">
      <c r="B977" s="16">
        <f t="shared" si="110"/>
        <v>0</v>
      </c>
      <c r="C977" s="16">
        <f t="shared" si="114"/>
        <v>0</v>
      </c>
      <c r="D977" s="16">
        <f t="shared" si="114"/>
        <v>0</v>
      </c>
      <c r="E977" s="16">
        <f t="shared" si="114"/>
        <v>0</v>
      </c>
      <c r="F977" s="16">
        <f t="shared" si="114"/>
        <v>0</v>
      </c>
      <c r="G977" s="16">
        <f t="shared" si="114"/>
        <v>0</v>
      </c>
      <c r="H977" s="16">
        <f t="shared" si="114"/>
        <v>0</v>
      </c>
      <c r="I977" s="16">
        <f t="shared" si="114"/>
        <v>0</v>
      </c>
      <c r="J977" s="16">
        <f t="shared" si="114"/>
        <v>0</v>
      </c>
      <c r="K977" s="16">
        <f t="shared" si="114"/>
        <v>0</v>
      </c>
      <c r="M977" s="22">
        <v>5776000</v>
      </c>
      <c r="N977" s="23">
        <v>5780000</v>
      </c>
      <c r="O977" s="25">
        <v>4180800</v>
      </c>
    </row>
    <row r="978" spans="2:15" ht="15" customHeight="1">
      <c r="B978" s="16">
        <f t="shared" si="110"/>
        <v>0</v>
      </c>
      <c r="C978" s="16">
        <f t="shared" si="114"/>
        <v>0</v>
      </c>
      <c r="D978" s="16">
        <f t="shared" si="114"/>
        <v>0</v>
      </c>
      <c r="E978" s="16">
        <f t="shared" si="114"/>
        <v>0</v>
      </c>
      <c r="F978" s="16">
        <f t="shared" si="114"/>
        <v>0</v>
      </c>
      <c r="G978" s="16">
        <f t="shared" si="114"/>
        <v>0</v>
      </c>
      <c r="H978" s="16">
        <f t="shared" si="114"/>
        <v>0</v>
      </c>
      <c r="I978" s="16">
        <f t="shared" si="114"/>
        <v>0</v>
      </c>
      <c r="J978" s="16">
        <f t="shared" si="114"/>
        <v>0</v>
      </c>
      <c r="K978" s="16">
        <f t="shared" si="114"/>
        <v>0</v>
      </c>
      <c r="M978" s="22">
        <v>5780000</v>
      </c>
      <c r="N978" s="23">
        <v>5784000</v>
      </c>
      <c r="O978" s="25">
        <v>4184000</v>
      </c>
    </row>
    <row r="979" spans="2:15" ht="15" customHeight="1">
      <c r="B979" s="16">
        <f t="shared" si="110"/>
        <v>0</v>
      </c>
      <c r="C979" s="16">
        <f t="shared" si="114"/>
        <v>0</v>
      </c>
      <c r="D979" s="16">
        <f t="shared" si="114"/>
        <v>0</v>
      </c>
      <c r="E979" s="16">
        <f t="shared" si="114"/>
        <v>0</v>
      </c>
      <c r="F979" s="16">
        <f t="shared" si="114"/>
        <v>0</v>
      </c>
      <c r="G979" s="16">
        <f t="shared" si="114"/>
        <v>0</v>
      </c>
      <c r="H979" s="16">
        <f t="shared" si="114"/>
        <v>0</v>
      </c>
      <c r="I979" s="16">
        <f t="shared" si="114"/>
        <v>0</v>
      </c>
      <c r="J979" s="16">
        <f t="shared" si="114"/>
        <v>0</v>
      </c>
      <c r="K979" s="16">
        <f t="shared" si="114"/>
        <v>0</v>
      </c>
      <c r="M979" s="22">
        <v>5784000</v>
      </c>
      <c r="N979" s="23">
        <v>5788000</v>
      </c>
      <c r="O979" s="25">
        <v>4187200</v>
      </c>
    </row>
    <row r="980" spans="2:15" ht="15" customHeight="1">
      <c r="B980" s="16">
        <f t="shared" si="110"/>
        <v>0</v>
      </c>
      <c r="C980" s="16">
        <f t="shared" si="114"/>
        <v>0</v>
      </c>
      <c r="D980" s="16">
        <f t="shared" si="114"/>
        <v>0</v>
      </c>
      <c r="E980" s="16">
        <f t="shared" si="114"/>
        <v>0</v>
      </c>
      <c r="F980" s="16">
        <f t="shared" si="114"/>
        <v>0</v>
      </c>
      <c r="G980" s="16">
        <f t="shared" si="114"/>
        <v>0</v>
      </c>
      <c r="H980" s="16">
        <f t="shared" si="114"/>
        <v>0</v>
      </c>
      <c r="I980" s="16">
        <f t="shared" si="114"/>
        <v>0</v>
      </c>
      <c r="J980" s="16">
        <f t="shared" si="114"/>
        <v>0</v>
      </c>
      <c r="K980" s="16">
        <f t="shared" si="114"/>
        <v>0</v>
      </c>
      <c r="M980" s="22">
        <v>5788000</v>
      </c>
      <c r="N980" s="23">
        <v>5792000</v>
      </c>
      <c r="O980" s="25">
        <v>4190400</v>
      </c>
    </row>
    <row r="981" spans="2:15" ht="15" customHeight="1">
      <c r="B981" s="16">
        <f t="shared" si="110"/>
        <v>0</v>
      </c>
      <c r="C981" s="16">
        <f t="shared" ref="C981:K990" si="115">IF(AND($M981&lt;=C$4,C$4&lt;$N981),$O981,0)</f>
        <v>0</v>
      </c>
      <c r="D981" s="16">
        <f t="shared" si="115"/>
        <v>0</v>
      </c>
      <c r="E981" s="16">
        <f t="shared" si="115"/>
        <v>0</v>
      </c>
      <c r="F981" s="16">
        <f t="shared" si="115"/>
        <v>0</v>
      </c>
      <c r="G981" s="16">
        <f t="shared" si="115"/>
        <v>0</v>
      </c>
      <c r="H981" s="16">
        <f t="shared" si="115"/>
        <v>0</v>
      </c>
      <c r="I981" s="16">
        <f t="shared" si="115"/>
        <v>0</v>
      </c>
      <c r="J981" s="16">
        <f t="shared" si="115"/>
        <v>0</v>
      </c>
      <c r="K981" s="16">
        <f t="shared" si="115"/>
        <v>0</v>
      </c>
      <c r="M981" s="22">
        <v>5792000</v>
      </c>
      <c r="N981" s="23">
        <v>5796000</v>
      </c>
      <c r="O981" s="25">
        <v>4193600</v>
      </c>
    </row>
    <row r="982" spans="2:15" ht="15" customHeight="1">
      <c r="B982" s="16">
        <f t="shared" si="110"/>
        <v>0</v>
      </c>
      <c r="C982" s="16">
        <f t="shared" si="115"/>
        <v>0</v>
      </c>
      <c r="D982" s="16">
        <f t="shared" si="115"/>
        <v>0</v>
      </c>
      <c r="E982" s="16">
        <f t="shared" si="115"/>
        <v>0</v>
      </c>
      <c r="F982" s="16">
        <f t="shared" si="115"/>
        <v>0</v>
      </c>
      <c r="G982" s="16">
        <f t="shared" si="115"/>
        <v>0</v>
      </c>
      <c r="H982" s="16">
        <f t="shared" si="115"/>
        <v>0</v>
      </c>
      <c r="I982" s="16">
        <f t="shared" si="115"/>
        <v>0</v>
      </c>
      <c r="J982" s="16">
        <f t="shared" si="115"/>
        <v>0</v>
      </c>
      <c r="K982" s="16">
        <f t="shared" si="115"/>
        <v>0</v>
      </c>
      <c r="M982" s="22">
        <v>5796000</v>
      </c>
      <c r="N982" s="23">
        <v>5800000</v>
      </c>
      <c r="O982" s="25">
        <v>4196800</v>
      </c>
    </row>
    <row r="983" spans="2:15" ht="15" customHeight="1">
      <c r="B983" s="16">
        <f t="shared" si="110"/>
        <v>0</v>
      </c>
      <c r="C983" s="16">
        <f t="shared" si="115"/>
        <v>0</v>
      </c>
      <c r="D983" s="16">
        <f t="shared" si="115"/>
        <v>0</v>
      </c>
      <c r="E983" s="16">
        <f t="shared" si="115"/>
        <v>0</v>
      </c>
      <c r="F983" s="16">
        <f t="shared" si="115"/>
        <v>0</v>
      </c>
      <c r="G983" s="16">
        <f t="shared" si="115"/>
        <v>0</v>
      </c>
      <c r="H983" s="16">
        <f t="shared" si="115"/>
        <v>0</v>
      </c>
      <c r="I983" s="16">
        <f t="shared" si="115"/>
        <v>0</v>
      </c>
      <c r="J983" s="16">
        <f t="shared" si="115"/>
        <v>0</v>
      </c>
      <c r="K983" s="16">
        <f t="shared" si="115"/>
        <v>0</v>
      </c>
      <c r="M983" s="22">
        <v>5800000</v>
      </c>
      <c r="N983" s="23">
        <v>5804000</v>
      </c>
      <c r="O983" s="25">
        <v>4200000</v>
      </c>
    </row>
    <row r="984" spans="2:15" ht="15" customHeight="1">
      <c r="B984" s="16">
        <f t="shared" si="110"/>
        <v>0</v>
      </c>
      <c r="C984" s="16">
        <f t="shared" si="115"/>
        <v>0</v>
      </c>
      <c r="D984" s="16">
        <f t="shared" si="115"/>
        <v>0</v>
      </c>
      <c r="E984" s="16">
        <f t="shared" si="115"/>
        <v>0</v>
      </c>
      <c r="F984" s="16">
        <f t="shared" si="115"/>
        <v>0</v>
      </c>
      <c r="G984" s="16">
        <f t="shared" si="115"/>
        <v>0</v>
      </c>
      <c r="H984" s="16">
        <f t="shared" si="115"/>
        <v>0</v>
      </c>
      <c r="I984" s="16">
        <f t="shared" si="115"/>
        <v>0</v>
      </c>
      <c r="J984" s="16">
        <f t="shared" si="115"/>
        <v>0</v>
      </c>
      <c r="K984" s="16">
        <f t="shared" si="115"/>
        <v>0</v>
      </c>
      <c r="M984" s="22">
        <v>5804000</v>
      </c>
      <c r="N984" s="23">
        <v>5808000</v>
      </c>
      <c r="O984" s="25">
        <v>4203200</v>
      </c>
    </row>
    <row r="985" spans="2:15" ht="15" customHeight="1">
      <c r="B985" s="16">
        <f t="shared" si="110"/>
        <v>0</v>
      </c>
      <c r="C985" s="16">
        <f t="shared" si="115"/>
        <v>0</v>
      </c>
      <c r="D985" s="16">
        <f t="shared" si="115"/>
        <v>0</v>
      </c>
      <c r="E985" s="16">
        <f t="shared" si="115"/>
        <v>0</v>
      </c>
      <c r="F985" s="16">
        <f t="shared" si="115"/>
        <v>0</v>
      </c>
      <c r="G985" s="16">
        <f t="shared" si="115"/>
        <v>0</v>
      </c>
      <c r="H985" s="16">
        <f t="shared" si="115"/>
        <v>0</v>
      </c>
      <c r="I985" s="16">
        <f t="shared" si="115"/>
        <v>0</v>
      </c>
      <c r="J985" s="16">
        <f t="shared" si="115"/>
        <v>0</v>
      </c>
      <c r="K985" s="16">
        <f t="shared" si="115"/>
        <v>0</v>
      </c>
      <c r="M985" s="22">
        <v>5808000</v>
      </c>
      <c r="N985" s="23">
        <v>5812000</v>
      </c>
      <c r="O985" s="25">
        <v>4206400</v>
      </c>
    </row>
    <row r="986" spans="2:15" ht="15" customHeight="1">
      <c r="B986" s="16">
        <f t="shared" si="110"/>
        <v>0</v>
      </c>
      <c r="C986" s="16">
        <f t="shared" si="115"/>
        <v>0</v>
      </c>
      <c r="D986" s="16">
        <f t="shared" si="115"/>
        <v>0</v>
      </c>
      <c r="E986" s="16">
        <f t="shared" si="115"/>
        <v>0</v>
      </c>
      <c r="F986" s="16">
        <f t="shared" si="115"/>
        <v>0</v>
      </c>
      <c r="G986" s="16">
        <f t="shared" si="115"/>
        <v>0</v>
      </c>
      <c r="H986" s="16">
        <f t="shared" si="115"/>
        <v>0</v>
      </c>
      <c r="I986" s="16">
        <f t="shared" si="115"/>
        <v>0</v>
      </c>
      <c r="J986" s="16">
        <f t="shared" si="115"/>
        <v>0</v>
      </c>
      <c r="K986" s="16">
        <f t="shared" si="115"/>
        <v>0</v>
      </c>
      <c r="M986" s="22">
        <v>5812000</v>
      </c>
      <c r="N986" s="23">
        <v>5816000</v>
      </c>
      <c r="O986" s="25">
        <v>4209600</v>
      </c>
    </row>
    <row r="987" spans="2:15" ht="15" customHeight="1">
      <c r="B987" s="16">
        <f t="shared" si="110"/>
        <v>0</v>
      </c>
      <c r="C987" s="16">
        <f t="shared" si="115"/>
        <v>0</v>
      </c>
      <c r="D987" s="16">
        <f t="shared" si="115"/>
        <v>0</v>
      </c>
      <c r="E987" s="16">
        <f t="shared" si="115"/>
        <v>0</v>
      </c>
      <c r="F987" s="16">
        <f t="shared" si="115"/>
        <v>0</v>
      </c>
      <c r="G987" s="16">
        <f t="shared" si="115"/>
        <v>0</v>
      </c>
      <c r="H987" s="16">
        <f t="shared" si="115"/>
        <v>0</v>
      </c>
      <c r="I987" s="16">
        <f t="shared" si="115"/>
        <v>0</v>
      </c>
      <c r="J987" s="16">
        <f t="shared" si="115"/>
        <v>0</v>
      </c>
      <c r="K987" s="16">
        <f t="shared" si="115"/>
        <v>0</v>
      </c>
      <c r="M987" s="22">
        <v>5816000</v>
      </c>
      <c r="N987" s="23">
        <v>5820000</v>
      </c>
      <c r="O987" s="25">
        <v>4212800</v>
      </c>
    </row>
    <row r="988" spans="2:15" ht="15" customHeight="1">
      <c r="B988" s="16">
        <f t="shared" si="110"/>
        <v>0</v>
      </c>
      <c r="C988" s="16">
        <f t="shared" si="115"/>
        <v>0</v>
      </c>
      <c r="D988" s="16">
        <f t="shared" si="115"/>
        <v>0</v>
      </c>
      <c r="E988" s="16">
        <f t="shared" si="115"/>
        <v>0</v>
      </c>
      <c r="F988" s="16">
        <f t="shared" si="115"/>
        <v>0</v>
      </c>
      <c r="G988" s="16">
        <f t="shared" si="115"/>
        <v>0</v>
      </c>
      <c r="H988" s="16">
        <f t="shared" si="115"/>
        <v>0</v>
      </c>
      <c r="I988" s="16">
        <f t="shared" si="115"/>
        <v>0</v>
      </c>
      <c r="J988" s="16">
        <f t="shared" si="115"/>
        <v>0</v>
      </c>
      <c r="K988" s="16">
        <f t="shared" si="115"/>
        <v>0</v>
      </c>
      <c r="M988" s="22">
        <v>5820000</v>
      </c>
      <c r="N988" s="23">
        <v>5824000</v>
      </c>
      <c r="O988" s="25">
        <v>4216000</v>
      </c>
    </row>
    <row r="989" spans="2:15" ht="15" customHeight="1">
      <c r="B989" s="16">
        <f t="shared" si="110"/>
        <v>0</v>
      </c>
      <c r="C989" s="16">
        <f t="shared" si="115"/>
        <v>0</v>
      </c>
      <c r="D989" s="16">
        <f t="shared" si="115"/>
        <v>0</v>
      </c>
      <c r="E989" s="16">
        <f t="shared" si="115"/>
        <v>0</v>
      </c>
      <c r="F989" s="16">
        <f t="shared" si="115"/>
        <v>0</v>
      </c>
      <c r="G989" s="16">
        <f t="shared" si="115"/>
        <v>0</v>
      </c>
      <c r="H989" s="16">
        <f t="shared" si="115"/>
        <v>0</v>
      </c>
      <c r="I989" s="16">
        <f t="shared" si="115"/>
        <v>0</v>
      </c>
      <c r="J989" s="16">
        <f t="shared" si="115"/>
        <v>0</v>
      </c>
      <c r="K989" s="16">
        <f t="shared" si="115"/>
        <v>0</v>
      </c>
      <c r="M989" s="22">
        <v>5824000</v>
      </c>
      <c r="N989" s="23">
        <v>5828000</v>
      </c>
      <c r="O989" s="25">
        <v>4219200</v>
      </c>
    </row>
    <row r="990" spans="2:15" ht="15" customHeight="1">
      <c r="B990" s="16">
        <f t="shared" si="110"/>
        <v>0</v>
      </c>
      <c r="C990" s="16">
        <f t="shared" si="115"/>
        <v>0</v>
      </c>
      <c r="D990" s="16">
        <f t="shared" si="115"/>
        <v>0</v>
      </c>
      <c r="E990" s="16">
        <f t="shared" si="115"/>
        <v>0</v>
      </c>
      <c r="F990" s="16">
        <f t="shared" si="115"/>
        <v>0</v>
      </c>
      <c r="G990" s="16">
        <f t="shared" si="115"/>
        <v>0</v>
      </c>
      <c r="H990" s="16">
        <f t="shared" si="115"/>
        <v>0</v>
      </c>
      <c r="I990" s="16">
        <f t="shared" si="115"/>
        <v>0</v>
      </c>
      <c r="J990" s="16">
        <f t="shared" si="115"/>
        <v>0</v>
      </c>
      <c r="K990" s="16">
        <f t="shared" si="115"/>
        <v>0</v>
      </c>
      <c r="M990" s="22">
        <v>5828000</v>
      </c>
      <c r="N990" s="23">
        <v>5832000</v>
      </c>
      <c r="O990" s="25">
        <v>4222400</v>
      </c>
    </row>
    <row r="991" spans="2:15" ht="15" customHeight="1">
      <c r="B991" s="16">
        <f t="shared" si="110"/>
        <v>0</v>
      </c>
      <c r="C991" s="16">
        <f t="shared" ref="C991:K1000" si="116">IF(AND($M991&lt;=C$4,C$4&lt;$N991),$O991,0)</f>
        <v>0</v>
      </c>
      <c r="D991" s="16">
        <f t="shared" si="116"/>
        <v>0</v>
      </c>
      <c r="E991" s="16">
        <f t="shared" si="116"/>
        <v>0</v>
      </c>
      <c r="F991" s="16">
        <f t="shared" si="116"/>
        <v>0</v>
      </c>
      <c r="G991" s="16">
        <f t="shared" si="116"/>
        <v>0</v>
      </c>
      <c r="H991" s="16">
        <f t="shared" si="116"/>
        <v>0</v>
      </c>
      <c r="I991" s="16">
        <f t="shared" si="116"/>
        <v>0</v>
      </c>
      <c r="J991" s="16">
        <f t="shared" si="116"/>
        <v>0</v>
      </c>
      <c r="K991" s="16">
        <f t="shared" si="116"/>
        <v>0</v>
      </c>
      <c r="M991" s="22">
        <v>5832000</v>
      </c>
      <c r="N991" s="23">
        <v>5836000</v>
      </c>
      <c r="O991" s="25">
        <v>4225600</v>
      </c>
    </row>
    <row r="992" spans="2:15" ht="15" customHeight="1">
      <c r="B992" s="16">
        <f t="shared" si="110"/>
        <v>0</v>
      </c>
      <c r="C992" s="16">
        <f t="shared" si="116"/>
        <v>0</v>
      </c>
      <c r="D992" s="16">
        <f t="shared" si="116"/>
        <v>0</v>
      </c>
      <c r="E992" s="16">
        <f t="shared" si="116"/>
        <v>0</v>
      </c>
      <c r="F992" s="16">
        <f t="shared" si="116"/>
        <v>0</v>
      </c>
      <c r="G992" s="16">
        <f t="shared" si="116"/>
        <v>0</v>
      </c>
      <c r="H992" s="16">
        <f t="shared" si="116"/>
        <v>0</v>
      </c>
      <c r="I992" s="16">
        <f t="shared" si="116"/>
        <v>0</v>
      </c>
      <c r="J992" s="16">
        <f t="shared" si="116"/>
        <v>0</v>
      </c>
      <c r="K992" s="16">
        <f t="shared" si="116"/>
        <v>0</v>
      </c>
      <c r="M992" s="22">
        <v>5836000</v>
      </c>
      <c r="N992" s="23">
        <v>5840000</v>
      </c>
      <c r="O992" s="25">
        <v>4228800</v>
      </c>
    </row>
    <row r="993" spans="2:15" ht="15" customHeight="1">
      <c r="B993" s="16">
        <f t="shared" si="110"/>
        <v>0</v>
      </c>
      <c r="C993" s="16">
        <f t="shared" si="116"/>
        <v>0</v>
      </c>
      <c r="D993" s="16">
        <f t="shared" si="116"/>
        <v>0</v>
      </c>
      <c r="E993" s="16">
        <f t="shared" si="116"/>
        <v>0</v>
      </c>
      <c r="F993" s="16">
        <f t="shared" si="116"/>
        <v>0</v>
      </c>
      <c r="G993" s="16">
        <f t="shared" si="116"/>
        <v>0</v>
      </c>
      <c r="H993" s="16">
        <f t="shared" si="116"/>
        <v>0</v>
      </c>
      <c r="I993" s="16">
        <f t="shared" si="116"/>
        <v>0</v>
      </c>
      <c r="J993" s="16">
        <f t="shared" si="116"/>
        <v>0</v>
      </c>
      <c r="K993" s="16">
        <f t="shared" si="116"/>
        <v>0</v>
      </c>
      <c r="M993" s="22">
        <v>5840000</v>
      </c>
      <c r="N993" s="23">
        <v>5844000</v>
      </c>
      <c r="O993" s="25">
        <v>4232000</v>
      </c>
    </row>
    <row r="994" spans="2:15" ht="15" customHeight="1">
      <c r="B994" s="16">
        <f t="shared" si="110"/>
        <v>0</v>
      </c>
      <c r="C994" s="16">
        <f t="shared" si="116"/>
        <v>0</v>
      </c>
      <c r="D994" s="16">
        <f t="shared" si="116"/>
        <v>0</v>
      </c>
      <c r="E994" s="16">
        <f t="shared" si="116"/>
        <v>0</v>
      </c>
      <c r="F994" s="16">
        <f t="shared" si="116"/>
        <v>0</v>
      </c>
      <c r="G994" s="16">
        <f t="shared" si="116"/>
        <v>0</v>
      </c>
      <c r="H994" s="16">
        <f t="shared" si="116"/>
        <v>0</v>
      </c>
      <c r="I994" s="16">
        <f t="shared" si="116"/>
        <v>0</v>
      </c>
      <c r="J994" s="16">
        <f t="shared" si="116"/>
        <v>0</v>
      </c>
      <c r="K994" s="16">
        <f t="shared" si="116"/>
        <v>0</v>
      </c>
      <c r="M994" s="22">
        <v>5844000</v>
      </c>
      <c r="N994" s="23">
        <v>5848000</v>
      </c>
      <c r="O994" s="25">
        <v>4235200</v>
      </c>
    </row>
    <row r="995" spans="2:15" ht="15" customHeight="1">
      <c r="B995" s="16">
        <f t="shared" si="110"/>
        <v>0</v>
      </c>
      <c r="C995" s="16">
        <f t="shared" si="116"/>
        <v>0</v>
      </c>
      <c r="D995" s="16">
        <f t="shared" si="116"/>
        <v>0</v>
      </c>
      <c r="E995" s="16">
        <f t="shared" si="116"/>
        <v>0</v>
      </c>
      <c r="F995" s="16">
        <f t="shared" si="116"/>
        <v>0</v>
      </c>
      <c r="G995" s="16">
        <f t="shared" si="116"/>
        <v>0</v>
      </c>
      <c r="H995" s="16">
        <f t="shared" si="116"/>
        <v>0</v>
      </c>
      <c r="I995" s="16">
        <f t="shared" si="116"/>
        <v>0</v>
      </c>
      <c r="J995" s="16">
        <f t="shared" si="116"/>
        <v>0</v>
      </c>
      <c r="K995" s="16">
        <f t="shared" si="116"/>
        <v>0</v>
      </c>
      <c r="M995" s="22">
        <v>5848000</v>
      </c>
      <c r="N995" s="23">
        <v>5852000</v>
      </c>
      <c r="O995" s="25">
        <v>4238400</v>
      </c>
    </row>
    <row r="996" spans="2:15" ht="15" customHeight="1">
      <c r="B996" s="16">
        <f t="shared" si="110"/>
        <v>0</v>
      </c>
      <c r="C996" s="16">
        <f t="shared" si="116"/>
        <v>0</v>
      </c>
      <c r="D996" s="16">
        <f t="shared" si="116"/>
        <v>0</v>
      </c>
      <c r="E996" s="16">
        <f t="shared" si="116"/>
        <v>0</v>
      </c>
      <c r="F996" s="16">
        <f t="shared" si="116"/>
        <v>0</v>
      </c>
      <c r="G996" s="16">
        <f t="shared" si="116"/>
        <v>0</v>
      </c>
      <c r="H996" s="16">
        <f t="shared" si="116"/>
        <v>0</v>
      </c>
      <c r="I996" s="16">
        <f t="shared" si="116"/>
        <v>0</v>
      </c>
      <c r="J996" s="16">
        <f t="shared" si="116"/>
        <v>0</v>
      </c>
      <c r="K996" s="16">
        <f t="shared" si="116"/>
        <v>0</v>
      </c>
      <c r="M996" s="22">
        <v>5852000</v>
      </c>
      <c r="N996" s="23">
        <v>5856000</v>
      </c>
      <c r="O996" s="25">
        <v>4241600</v>
      </c>
    </row>
    <row r="997" spans="2:15" ht="15" customHeight="1">
      <c r="B997" s="16">
        <f t="shared" ref="B997:B1060" si="117">IF(AND($M997&lt;=B$4,B$4&lt;$N997),$O997,0)</f>
        <v>0</v>
      </c>
      <c r="C997" s="16">
        <f t="shared" si="116"/>
        <v>0</v>
      </c>
      <c r="D997" s="16">
        <f t="shared" si="116"/>
        <v>0</v>
      </c>
      <c r="E997" s="16">
        <f t="shared" si="116"/>
        <v>0</v>
      </c>
      <c r="F997" s="16">
        <f t="shared" si="116"/>
        <v>0</v>
      </c>
      <c r="G997" s="16">
        <f t="shared" si="116"/>
        <v>0</v>
      </c>
      <c r="H997" s="16">
        <f t="shared" si="116"/>
        <v>0</v>
      </c>
      <c r="I997" s="16">
        <f t="shared" si="116"/>
        <v>0</v>
      </c>
      <c r="J997" s="16">
        <f t="shared" si="116"/>
        <v>0</v>
      </c>
      <c r="K997" s="16">
        <f t="shared" si="116"/>
        <v>0</v>
      </c>
      <c r="M997" s="22">
        <v>5856000</v>
      </c>
      <c r="N997" s="23">
        <v>5860000</v>
      </c>
      <c r="O997" s="25">
        <v>4244800</v>
      </c>
    </row>
    <row r="998" spans="2:15" ht="15" customHeight="1">
      <c r="B998" s="16">
        <f t="shared" si="117"/>
        <v>0</v>
      </c>
      <c r="C998" s="16">
        <f t="shared" si="116"/>
        <v>0</v>
      </c>
      <c r="D998" s="16">
        <f t="shared" si="116"/>
        <v>0</v>
      </c>
      <c r="E998" s="16">
        <f t="shared" si="116"/>
        <v>0</v>
      </c>
      <c r="F998" s="16">
        <f t="shared" si="116"/>
        <v>0</v>
      </c>
      <c r="G998" s="16">
        <f t="shared" si="116"/>
        <v>0</v>
      </c>
      <c r="H998" s="16">
        <f t="shared" si="116"/>
        <v>0</v>
      </c>
      <c r="I998" s="16">
        <f t="shared" si="116"/>
        <v>0</v>
      </c>
      <c r="J998" s="16">
        <f t="shared" si="116"/>
        <v>0</v>
      </c>
      <c r="K998" s="16">
        <f t="shared" si="116"/>
        <v>0</v>
      </c>
      <c r="M998" s="22">
        <v>5860000</v>
      </c>
      <c r="N998" s="23">
        <v>5864000</v>
      </c>
      <c r="O998" s="25">
        <v>4248000</v>
      </c>
    </row>
    <row r="999" spans="2:15" ht="15" customHeight="1">
      <c r="B999" s="16">
        <f t="shared" si="117"/>
        <v>0</v>
      </c>
      <c r="C999" s="16">
        <f t="shared" si="116"/>
        <v>0</v>
      </c>
      <c r="D999" s="16">
        <f t="shared" si="116"/>
        <v>0</v>
      </c>
      <c r="E999" s="16">
        <f t="shared" si="116"/>
        <v>0</v>
      </c>
      <c r="F999" s="16">
        <f t="shared" si="116"/>
        <v>0</v>
      </c>
      <c r="G999" s="16">
        <f t="shared" si="116"/>
        <v>0</v>
      </c>
      <c r="H999" s="16">
        <f t="shared" si="116"/>
        <v>0</v>
      </c>
      <c r="I999" s="16">
        <f t="shared" si="116"/>
        <v>0</v>
      </c>
      <c r="J999" s="16">
        <f t="shared" si="116"/>
        <v>0</v>
      </c>
      <c r="K999" s="16">
        <f t="shared" si="116"/>
        <v>0</v>
      </c>
      <c r="M999" s="22">
        <v>5864000</v>
      </c>
      <c r="N999" s="23">
        <v>5868000</v>
      </c>
      <c r="O999" s="25">
        <v>4251200</v>
      </c>
    </row>
    <row r="1000" spans="2:15" ht="15" customHeight="1">
      <c r="B1000" s="16">
        <f t="shared" si="117"/>
        <v>0</v>
      </c>
      <c r="C1000" s="16">
        <f t="shared" si="116"/>
        <v>0</v>
      </c>
      <c r="D1000" s="16">
        <f t="shared" si="116"/>
        <v>0</v>
      </c>
      <c r="E1000" s="16">
        <f t="shared" si="116"/>
        <v>0</v>
      </c>
      <c r="F1000" s="16">
        <f t="shared" si="116"/>
        <v>0</v>
      </c>
      <c r="G1000" s="16">
        <f t="shared" si="116"/>
        <v>0</v>
      </c>
      <c r="H1000" s="16">
        <f t="shared" si="116"/>
        <v>0</v>
      </c>
      <c r="I1000" s="16">
        <f t="shared" si="116"/>
        <v>0</v>
      </c>
      <c r="J1000" s="16">
        <f t="shared" si="116"/>
        <v>0</v>
      </c>
      <c r="K1000" s="16">
        <f t="shared" si="116"/>
        <v>0</v>
      </c>
      <c r="M1000" s="22">
        <v>5868000</v>
      </c>
      <c r="N1000" s="23">
        <v>5872000</v>
      </c>
      <c r="O1000" s="25">
        <v>4254400</v>
      </c>
    </row>
    <row r="1001" spans="2:15" ht="15" customHeight="1">
      <c r="B1001" s="16">
        <f t="shared" si="117"/>
        <v>0</v>
      </c>
      <c r="C1001" s="16">
        <f t="shared" ref="C1001:K1006" si="118">IF(AND($M1001&lt;=C$4,C$4&lt;$N1001),$O1001,0)</f>
        <v>0</v>
      </c>
      <c r="D1001" s="16">
        <f t="shared" si="118"/>
        <v>0</v>
      </c>
      <c r="E1001" s="16">
        <f t="shared" si="118"/>
        <v>0</v>
      </c>
      <c r="F1001" s="16">
        <f t="shared" si="118"/>
        <v>0</v>
      </c>
      <c r="G1001" s="16">
        <f t="shared" si="118"/>
        <v>0</v>
      </c>
      <c r="H1001" s="16">
        <f t="shared" si="118"/>
        <v>0</v>
      </c>
      <c r="I1001" s="16">
        <f t="shared" si="118"/>
        <v>0</v>
      </c>
      <c r="J1001" s="16">
        <f t="shared" si="118"/>
        <v>0</v>
      </c>
      <c r="K1001" s="16">
        <f t="shared" si="118"/>
        <v>0</v>
      </c>
      <c r="M1001" s="22">
        <v>5872000</v>
      </c>
      <c r="N1001" s="23">
        <v>5876000</v>
      </c>
      <c r="O1001" s="25">
        <v>4257600</v>
      </c>
    </row>
    <row r="1002" spans="2:15" ht="15" customHeight="1">
      <c r="B1002" s="16">
        <f t="shared" si="117"/>
        <v>0</v>
      </c>
      <c r="C1002" s="16">
        <f t="shared" si="118"/>
        <v>0</v>
      </c>
      <c r="D1002" s="16">
        <f t="shared" si="118"/>
        <v>0</v>
      </c>
      <c r="E1002" s="16">
        <f t="shared" si="118"/>
        <v>0</v>
      </c>
      <c r="F1002" s="16">
        <f t="shared" si="118"/>
        <v>0</v>
      </c>
      <c r="G1002" s="16">
        <f t="shared" si="118"/>
        <v>0</v>
      </c>
      <c r="H1002" s="16">
        <f t="shared" si="118"/>
        <v>0</v>
      </c>
      <c r="I1002" s="16">
        <f t="shared" si="118"/>
        <v>0</v>
      </c>
      <c r="J1002" s="16">
        <f t="shared" si="118"/>
        <v>0</v>
      </c>
      <c r="K1002" s="16">
        <f t="shared" si="118"/>
        <v>0</v>
      </c>
      <c r="M1002" s="22">
        <v>5876000</v>
      </c>
      <c r="N1002" s="23">
        <v>5880000</v>
      </c>
      <c r="O1002" s="25">
        <v>4260800</v>
      </c>
    </row>
    <row r="1003" spans="2:15" ht="15" customHeight="1">
      <c r="B1003" s="16">
        <f t="shared" si="117"/>
        <v>0</v>
      </c>
      <c r="C1003" s="16">
        <f t="shared" si="118"/>
        <v>0</v>
      </c>
      <c r="D1003" s="16">
        <f t="shared" si="118"/>
        <v>0</v>
      </c>
      <c r="E1003" s="16">
        <f t="shared" si="118"/>
        <v>0</v>
      </c>
      <c r="F1003" s="16">
        <f t="shared" si="118"/>
        <v>0</v>
      </c>
      <c r="G1003" s="16">
        <f t="shared" si="118"/>
        <v>0</v>
      </c>
      <c r="H1003" s="16">
        <f t="shared" si="118"/>
        <v>0</v>
      </c>
      <c r="I1003" s="16">
        <f t="shared" si="118"/>
        <v>0</v>
      </c>
      <c r="J1003" s="16">
        <f t="shared" si="118"/>
        <v>0</v>
      </c>
      <c r="K1003" s="16">
        <f t="shared" si="118"/>
        <v>0</v>
      </c>
      <c r="M1003" s="22">
        <v>5880000</v>
      </c>
      <c r="N1003" s="23">
        <v>5884000</v>
      </c>
      <c r="O1003" s="25">
        <v>4264000</v>
      </c>
    </row>
    <row r="1004" spans="2:15" ht="15" customHeight="1">
      <c r="B1004" s="16">
        <f t="shared" si="117"/>
        <v>0</v>
      </c>
      <c r="C1004" s="16">
        <f t="shared" si="118"/>
        <v>0</v>
      </c>
      <c r="D1004" s="16">
        <f t="shared" si="118"/>
        <v>0</v>
      </c>
      <c r="E1004" s="16">
        <f t="shared" si="118"/>
        <v>0</v>
      </c>
      <c r="F1004" s="16">
        <f t="shared" si="118"/>
        <v>0</v>
      </c>
      <c r="G1004" s="16">
        <f t="shared" si="118"/>
        <v>0</v>
      </c>
      <c r="H1004" s="16">
        <f t="shared" si="118"/>
        <v>0</v>
      </c>
      <c r="I1004" s="16">
        <f t="shared" si="118"/>
        <v>0</v>
      </c>
      <c r="J1004" s="16">
        <f t="shared" si="118"/>
        <v>0</v>
      </c>
      <c r="K1004" s="16">
        <f t="shared" si="118"/>
        <v>0</v>
      </c>
      <c r="M1004" s="22">
        <v>5884000</v>
      </c>
      <c r="N1004" s="23">
        <v>5888000</v>
      </c>
      <c r="O1004" s="25">
        <v>4267200</v>
      </c>
    </row>
    <row r="1005" spans="2:15" ht="15" customHeight="1">
      <c r="B1005" s="16">
        <f t="shared" si="117"/>
        <v>0</v>
      </c>
      <c r="C1005" s="16">
        <f t="shared" si="118"/>
        <v>0</v>
      </c>
      <c r="D1005" s="16">
        <f t="shared" si="118"/>
        <v>0</v>
      </c>
      <c r="E1005" s="16">
        <f t="shared" si="118"/>
        <v>0</v>
      </c>
      <c r="F1005" s="16">
        <f t="shared" si="118"/>
        <v>0</v>
      </c>
      <c r="G1005" s="16">
        <f t="shared" si="118"/>
        <v>0</v>
      </c>
      <c r="H1005" s="16">
        <f t="shared" si="118"/>
        <v>0</v>
      </c>
      <c r="I1005" s="16">
        <f t="shared" si="118"/>
        <v>0</v>
      </c>
      <c r="J1005" s="16">
        <f t="shared" si="118"/>
        <v>0</v>
      </c>
      <c r="K1005" s="16">
        <f t="shared" si="118"/>
        <v>0</v>
      </c>
      <c r="M1005" s="22">
        <v>5888000</v>
      </c>
      <c r="N1005" s="23">
        <v>5892000</v>
      </c>
      <c r="O1005" s="25">
        <v>4270400</v>
      </c>
    </row>
    <row r="1006" spans="2:15" ht="15" customHeight="1">
      <c r="B1006" s="16">
        <f t="shared" si="117"/>
        <v>0</v>
      </c>
      <c r="C1006" s="16">
        <f t="shared" si="118"/>
        <v>0</v>
      </c>
      <c r="D1006" s="16">
        <f t="shared" si="118"/>
        <v>0</v>
      </c>
      <c r="E1006" s="16">
        <f t="shared" si="118"/>
        <v>0</v>
      </c>
      <c r="F1006" s="16">
        <f t="shared" si="118"/>
        <v>0</v>
      </c>
      <c r="G1006" s="16">
        <f t="shared" si="118"/>
        <v>0</v>
      </c>
      <c r="H1006" s="16">
        <f t="shared" si="118"/>
        <v>0</v>
      </c>
      <c r="I1006" s="16">
        <f t="shared" si="118"/>
        <v>0</v>
      </c>
      <c r="J1006" s="16">
        <f t="shared" si="118"/>
        <v>0</v>
      </c>
      <c r="K1006" s="16">
        <f t="shared" si="118"/>
        <v>0</v>
      </c>
      <c r="M1006" s="22">
        <v>5892000</v>
      </c>
      <c r="N1006" s="23">
        <v>5896000</v>
      </c>
      <c r="O1006" s="25">
        <v>4273600</v>
      </c>
    </row>
    <row r="1007" spans="2:15" ht="15" customHeight="1">
      <c r="B1007" s="16">
        <f t="shared" si="117"/>
        <v>0</v>
      </c>
      <c r="C1007" s="16">
        <f t="shared" ref="C1007:J1007" si="119">IF(AND($M1007&lt;=C$4,C$4&lt;$N1007),$O1007,0)</f>
        <v>0</v>
      </c>
      <c r="D1007" s="16">
        <f t="shared" si="119"/>
        <v>0</v>
      </c>
      <c r="E1007" s="16">
        <f t="shared" si="119"/>
        <v>0</v>
      </c>
      <c r="F1007" s="16">
        <f t="shared" si="119"/>
        <v>0</v>
      </c>
      <c r="G1007" s="16">
        <f t="shared" si="119"/>
        <v>0</v>
      </c>
      <c r="H1007" s="16">
        <f t="shared" si="119"/>
        <v>0</v>
      </c>
      <c r="I1007" s="16">
        <f t="shared" si="119"/>
        <v>0</v>
      </c>
      <c r="J1007" s="16">
        <f t="shared" si="119"/>
        <v>0</v>
      </c>
      <c r="K1007" s="16">
        <f t="shared" ref="C1007:K1022" si="120">IF(AND($M1007&lt;=K$4,K$4&lt;$N1007),$O1007,0)</f>
        <v>0</v>
      </c>
      <c r="M1007" s="22">
        <v>5896000</v>
      </c>
      <c r="N1007" s="23">
        <v>5900000</v>
      </c>
      <c r="O1007" s="25">
        <v>4276800</v>
      </c>
    </row>
    <row r="1008" spans="2:15" ht="15" customHeight="1">
      <c r="B1008" s="16">
        <f t="shared" si="117"/>
        <v>0</v>
      </c>
      <c r="C1008" s="16">
        <f t="shared" si="120"/>
        <v>0</v>
      </c>
      <c r="D1008" s="16">
        <f t="shared" si="120"/>
        <v>0</v>
      </c>
      <c r="E1008" s="16">
        <f t="shared" si="120"/>
        <v>0</v>
      </c>
      <c r="F1008" s="16">
        <f t="shared" si="120"/>
        <v>0</v>
      </c>
      <c r="G1008" s="16">
        <f t="shared" si="120"/>
        <v>0</v>
      </c>
      <c r="H1008" s="16">
        <f t="shared" si="120"/>
        <v>0</v>
      </c>
      <c r="I1008" s="16">
        <f t="shared" si="120"/>
        <v>0</v>
      </c>
      <c r="J1008" s="16">
        <f t="shared" si="120"/>
        <v>0</v>
      </c>
      <c r="K1008" s="16">
        <f t="shared" si="120"/>
        <v>0</v>
      </c>
      <c r="M1008" s="22">
        <v>5900000</v>
      </c>
      <c r="N1008" s="23">
        <v>5904000</v>
      </c>
      <c r="O1008" s="25">
        <v>4280000</v>
      </c>
    </row>
    <row r="1009" spans="2:15" ht="15" customHeight="1">
      <c r="B1009" s="16">
        <f t="shared" si="117"/>
        <v>0</v>
      </c>
      <c r="C1009" s="16">
        <f t="shared" si="120"/>
        <v>0</v>
      </c>
      <c r="D1009" s="16">
        <f t="shared" si="120"/>
        <v>0</v>
      </c>
      <c r="E1009" s="16">
        <f t="shared" si="120"/>
        <v>0</v>
      </c>
      <c r="F1009" s="16">
        <f t="shared" si="120"/>
        <v>0</v>
      </c>
      <c r="G1009" s="16">
        <f t="shared" si="120"/>
        <v>0</v>
      </c>
      <c r="H1009" s="16">
        <f t="shared" si="120"/>
        <v>0</v>
      </c>
      <c r="I1009" s="16">
        <f t="shared" si="120"/>
        <v>0</v>
      </c>
      <c r="J1009" s="16">
        <f t="shared" si="120"/>
        <v>0</v>
      </c>
      <c r="K1009" s="16">
        <f t="shared" si="120"/>
        <v>0</v>
      </c>
      <c r="M1009" s="22">
        <v>5904000</v>
      </c>
      <c r="N1009" s="23">
        <v>5908000</v>
      </c>
      <c r="O1009" s="25">
        <v>4283200</v>
      </c>
    </row>
    <row r="1010" spans="2:15" ht="15" customHeight="1">
      <c r="B1010" s="16">
        <f t="shared" si="117"/>
        <v>0</v>
      </c>
      <c r="C1010" s="16">
        <f t="shared" si="120"/>
        <v>0</v>
      </c>
      <c r="D1010" s="16">
        <f t="shared" si="120"/>
        <v>0</v>
      </c>
      <c r="E1010" s="16">
        <f t="shared" si="120"/>
        <v>0</v>
      </c>
      <c r="F1010" s="16">
        <f t="shared" si="120"/>
        <v>0</v>
      </c>
      <c r="G1010" s="16">
        <f t="shared" si="120"/>
        <v>0</v>
      </c>
      <c r="H1010" s="16">
        <f t="shared" si="120"/>
        <v>0</v>
      </c>
      <c r="I1010" s="16">
        <f t="shared" si="120"/>
        <v>0</v>
      </c>
      <c r="J1010" s="16">
        <f t="shared" si="120"/>
        <v>0</v>
      </c>
      <c r="K1010" s="16">
        <f t="shared" si="120"/>
        <v>0</v>
      </c>
      <c r="M1010" s="22">
        <v>5908000</v>
      </c>
      <c r="N1010" s="23">
        <v>5912000</v>
      </c>
      <c r="O1010" s="25">
        <v>4286400</v>
      </c>
    </row>
    <row r="1011" spans="2:15" ht="15" customHeight="1">
      <c r="B1011" s="16">
        <f t="shared" si="117"/>
        <v>0</v>
      </c>
      <c r="C1011" s="16">
        <f t="shared" si="120"/>
        <v>0</v>
      </c>
      <c r="D1011" s="16">
        <f t="shared" si="120"/>
        <v>0</v>
      </c>
      <c r="E1011" s="16">
        <f t="shared" si="120"/>
        <v>0</v>
      </c>
      <c r="F1011" s="16">
        <f t="shared" si="120"/>
        <v>0</v>
      </c>
      <c r="G1011" s="16">
        <f t="shared" si="120"/>
        <v>0</v>
      </c>
      <c r="H1011" s="16">
        <f t="shared" si="120"/>
        <v>0</v>
      </c>
      <c r="I1011" s="16">
        <f t="shared" si="120"/>
        <v>0</v>
      </c>
      <c r="J1011" s="16">
        <f t="shared" si="120"/>
        <v>0</v>
      </c>
      <c r="K1011" s="16">
        <f t="shared" si="120"/>
        <v>0</v>
      </c>
      <c r="M1011" s="22">
        <v>5912000</v>
      </c>
      <c r="N1011" s="23">
        <v>5916000</v>
      </c>
      <c r="O1011" s="25">
        <v>4289600</v>
      </c>
    </row>
    <row r="1012" spans="2:15" ht="15" customHeight="1">
      <c r="B1012" s="16">
        <f t="shared" si="117"/>
        <v>0</v>
      </c>
      <c r="C1012" s="16">
        <f t="shared" si="120"/>
        <v>0</v>
      </c>
      <c r="D1012" s="16">
        <f t="shared" si="120"/>
        <v>0</v>
      </c>
      <c r="E1012" s="16">
        <f t="shared" si="120"/>
        <v>0</v>
      </c>
      <c r="F1012" s="16">
        <f t="shared" si="120"/>
        <v>0</v>
      </c>
      <c r="G1012" s="16">
        <f t="shared" si="120"/>
        <v>0</v>
      </c>
      <c r="H1012" s="16">
        <f t="shared" si="120"/>
        <v>0</v>
      </c>
      <c r="I1012" s="16">
        <f t="shared" si="120"/>
        <v>0</v>
      </c>
      <c r="J1012" s="16">
        <f t="shared" si="120"/>
        <v>0</v>
      </c>
      <c r="K1012" s="16">
        <f t="shared" si="120"/>
        <v>0</v>
      </c>
      <c r="M1012" s="22">
        <v>5916000</v>
      </c>
      <c r="N1012" s="23">
        <v>5920000</v>
      </c>
      <c r="O1012" s="25">
        <v>4292800</v>
      </c>
    </row>
    <row r="1013" spans="2:15" ht="15" customHeight="1">
      <c r="B1013" s="16">
        <f t="shared" si="117"/>
        <v>0</v>
      </c>
      <c r="C1013" s="16">
        <f t="shared" si="120"/>
        <v>0</v>
      </c>
      <c r="D1013" s="16">
        <f t="shared" si="120"/>
        <v>0</v>
      </c>
      <c r="E1013" s="16">
        <f t="shared" si="120"/>
        <v>0</v>
      </c>
      <c r="F1013" s="16">
        <f t="shared" si="120"/>
        <v>0</v>
      </c>
      <c r="G1013" s="16">
        <f t="shared" si="120"/>
        <v>0</v>
      </c>
      <c r="H1013" s="16">
        <f t="shared" si="120"/>
        <v>0</v>
      </c>
      <c r="I1013" s="16">
        <f t="shared" si="120"/>
        <v>0</v>
      </c>
      <c r="J1013" s="16">
        <f t="shared" si="120"/>
        <v>0</v>
      </c>
      <c r="K1013" s="16">
        <f t="shared" si="120"/>
        <v>0</v>
      </c>
      <c r="M1013" s="22">
        <v>5920000</v>
      </c>
      <c r="N1013" s="23">
        <v>5924000</v>
      </c>
      <c r="O1013" s="25">
        <v>4296000</v>
      </c>
    </row>
    <row r="1014" spans="2:15" ht="15" customHeight="1">
      <c r="B1014" s="16">
        <f t="shared" si="117"/>
        <v>0</v>
      </c>
      <c r="C1014" s="16">
        <f t="shared" si="120"/>
        <v>0</v>
      </c>
      <c r="D1014" s="16">
        <f t="shared" si="120"/>
        <v>0</v>
      </c>
      <c r="E1014" s="16">
        <f t="shared" si="120"/>
        <v>0</v>
      </c>
      <c r="F1014" s="16">
        <f t="shared" si="120"/>
        <v>0</v>
      </c>
      <c r="G1014" s="16">
        <f t="shared" si="120"/>
        <v>0</v>
      </c>
      <c r="H1014" s="16">
        <f t="shared" si="120"/>
        <v>0</v>
      </c>
      <c r="I1014" s="16">
        <f t="shared" si="120"/>
        <v>0</v>
      </c>
      <c r="J1014" s="16">
        <f t="shared" si="120"/>
        <v>0</v>
      </c>
      <c r="K1014" s="16">
        <f t="shared" si="120"/>
        <v>0</v>
      </c>
      <c r="M1014" s="22">
        <v>5924000</v>
      </c>
      <c r="N1014" s="23">
        <v>5928000</v>
      </c>
      <c r="O1014" s="25">
        <v>4299200</v>
      </c>
    </row>
    <row r="1015" spans="2:15" ht="15" customHeight="1">
      <c r="B1015" s="16">
        <f t="shared" si="117"/>
        <v>0</v>
      </c>
      <c r="C1015" s="16">
        <f t="shared" si="120"/>
        <v>0</v>
      </c>
      <c r="D1015" s="16">
        <f t="shared" si="120"/>
        <v>0</v>
      </c>
      <c r="E1015" s="16">
        <f t="shared" si="120"/>
        <v>0</v>
      </c>
      <c r="F1015" s="16">
        <f t="shared" si="120"/>
        <v>0</v>
      </c>
      <c r="G1015" s="16">
        <f t="shared" si="120"/>
        <v>0</v>
      </c>
      <c r="H1015" s="16">
        <f t="shared" si="120"/>
        <v>0</v>
      </c>
      <c r="I1015" s="16">
        <f t="shared" si="120"/>
        <v>0</v>
      </c>
      <c r="J1015" s="16">
        <f t="shared" si="120"/>
        <v>0</v>
      </c>
      <c r="K1015" s="16">
        <f t="shared" si="120"/>
        <v>0</v>
      </c>
      <c r="M1015" s="22">
        <v>5928000</v>
      </c>
      <c r="N1015" s="23">
        <v>5932000</v>
      </c>
      <c r="O1015" s="25">
        <v>4302400</v>
      </c>
    </row>
    <row r="1016" spans="2:15" ht="15" customHeight="1">
      <c r="B1016" s="16">
        <f t="shared" si="117"/>
        <v>0</v>
      </c>
      <c r="C1016" s="16">
        <f t="shared" si="120"/>
        <v>0</v>
      </c>
      <c r="D1016" s="16">
        <f t="shared" si="120"/>
        <v>0</v>
      </c>
      <c r="E1016" s="16">
        <f t="shared" si="120"/>
        <v>0</v>
      </c>
      <c r="F1016" s="16">
        <f t="shared" si="120"/>
        <v>0</v>
      </c>
      <c r="G1016" s="16">
        <f t="shared" si="120"/>
        <v>0</v>
      </c>
      <c r="H1016" s="16">
        <f t="shared" si="120"/>
        <v>0</v>
      </c>
      <c r="I1016" s="16">
        <f t="shared" si="120"/>
        <v>0</v>
      </c>
      <c r="J1016" s="16">
        <f t="shared" si="120"/>
        <v>0</v>
      </c>
      <c r="K1016" s="16">
        <f t="shared" si="120"/>
        <v>0</v>
      </c>
      <c r="M1016" s="22">
        <v>5932000</v>
      </c>
      <c r="N1016" s="23">
        <v>5936000</v>
      </c>
      <c r="O1016" s="25">
        <v>4305600</v>
      </c>
    </row>
    <row r="1017" spans="2:15" ht="15" customHeight="1">
      <c r="B1017" s="16">
        <f t="shared" si="117"/>
        <v>0</v>
      </c>
      <c r="C1017" s="16">
        <f t="shared" si="120"/>
        <v>0</v>
      </c>
      <c r="D1017" s="16">
        <f t="shared" si="120"/>
        <v>0</v>
      </c>
      <c r="E1017" s="16">
        <f t="shared" si="120"/>
        <v>0</v>
      </c>
      <c r="F1017" s="16">
        <f t="shared" si="120"/>
        <v>0</v>
      </c>
      <c r="G1017" s="16">
        <f t="shared" si="120"/>
        <v>0</v>
      </c>
      <c r="H1017" s="16">
        <f t="shared" si="120"/>
        <v>0</v>
      </c>
      <c r="I1017" s="16">
        <f t="shared" si="120"/>
        <v>0</v>
      </c>
      <c r="J1017" s="16">
        <f t="shared" si="120"/>
        <v>0</v>
      </c>
      <c r="K1017" s="16">
        <f t="shared" si="120"/>
        <v>0</v>
      </c>
      <c r="M1017" s="22">
        <v>5936000</v>
      </c>
      <c r="N1017" s="23">
        <v>5940000</v>
      </c>
      <c r="O1017" s="25">
        <v>4308800</v>
      </c>
    </row>
    <row r="1018" spans="2:15" ht="15" customHeight="1">
      <c r="B1018" s="16">
        <f t="shared" si="117"/>
        <v>0</v>
      </c>
      <c r="C1018" s="16">
        <f t="shared" si="120"/>
        <v>0</v>
      </c>
      <c r="D1018" s="16">
        <f t="shared" si="120"/>
        <v>0</v>
      </c>
      <c r="E1018" s="16">
        <f t="shared" si="120"/>
        <v>0</v>
      </c>
      <c r="F1018" s="16">
        <f t="shared" si="120"/>
        <v>0</v>
      </c>
      <c r="G1018" s="16">
        <f t="shared" si="120"/>
        <v>0</v>
      </c>
      <c r="H1018" s="16">
        <f t="shared" si="120"/>
        <v>0</v>
      </c>
      <c r="I1018" s="16">
        <f t="shared" si="120"/>
        <v>0</v>
      </c>
      <c r="J1018" s="16">
        <f t="shared" si="120"/>
        <v>0</v>
      </c>
      <c r="K1018" s="16">
        <f t="shared" si="120"/>
        <v>0</v>
      </c>
      <c r="M1018" s="22">
        <v>5940000</v>
      </c>
      <c r="N1018" s="23">
        <v>5944000</v>
      </c>
      <c r="O1018" s="25">
        <v>4312000</v>
      </c>
    </row>
    <row r="1019" spans="2:15" ht="15" customHeight="1">
      <c r="B1019" s="16">
        <f t="shared" si="117"/>
        <v>0</v>
      </c>
      <c r="C1019" s="16">
        <f t="shared" si="120"/>
        <v>0</v>
      </c>
      <c r="D1019" s="16">
        <f t="shared" si="120"/>
        <v>0</v>
      </c>
      <c r="E1019" s="16">
        <f t="shared" si="120"/>
        <v>0</v>
      </c>
      <c r="F1019" s="16">
        <f t="shared" si="120"/>
        <v>0</v>
      </c>
      <c r="G1019" s="16">
        <f t="shared" si="120"/>
        <v>0</v>
      </c>
      <c r="H1019" s="16">
        <f t="shared" si="120"/>
        <v>0</v>
      </c>
      <c r="I1019" s="16">
        <f t="shared" si="120"/>
        <v>0</v>
      </c>
      <c r="J1019" s="16">
        <f t="shared" si="120"/>
        <v>0</v>
      </c>
      <c r="K1019" s="16">
        <f t="shared" si="120"/>
        <v>0</v>
      </c>
      <c r="M1019" s="22">
        <v>5944000</v>
      </c>
      <c r="N1019" s="23">
        <v>5948000</v>
      </c>
      <c r="O1019" s="25">
        <v>4315200</v>
      </c>
    </row>
    <row r="1020" spans="2:15" ht="15" customHeight="1">
      <c r="B1020" s="16">
        <f t="shared" si="117"/>
        <v>0</v>
      </c>
      <c r="C1020" s="16">
        <f t="shared" si="120"/>
        <v>0</v>
      </c>
      <c r="D1020" s="16">
        <f t="shared" si="120"/>
        <v>0</v>
      </c>
      <c r="E1020" s="16">
        <f t="shared" si="120"/>
        <v>0</v>
      </c>
      <c r="F1020" s="16">
        <f t="shared" si="120"/>
        <v>0</v>
      </c>
      <c r="G1020" s="16">
        <f t="shared" si="120"/>
        <v>0</v>
      </c>
      <c r="H1020" s="16">
        <f t="shared" si="120"/>
        <v>0</v>
      </c>
      <c r="I1020" s="16">
        <f t="shared" si="120"/>
        <v>0</v>
      </c>
      <c r="J1020" s="16">
        <f t="shared" si="120"/>
        <v>0</v>
      </c>
      <c r="K1020" s="16">
        <f t="shared" si="120"/>
        <v>0</v>
      </c>
      <c r="M1020" s="22">
        <v>5948000</v>
      </c>
      <c r="N1020" s="23">
        <v>5952000</v>
      </c>
      <c r="O1020" s="25">
        <v>4318400</v>
      </c>
    </row>
    <row r="1021" spans="2:15" ht="15" customHeight="1">
      <c r="B1021" s="16">
        <f t="shared" si="117"/>
        <v>0</v>
      </c>
      <c r="C1021" s="16">
        <f t="shared" si="120"/>
        <v>0</v>
      </c>
      <c r="D1021" s="16">
        <f t="shared" si="120"/>
        <v>0</v>
      </c>
      <c r="E1021" s="16">
        <f t="shared" si="120"/>
        <v>0</v>
      </c>
      <c r="F1021" s="16">
        <f t="shared" si="120"/>
        <v>0</v>
      </c>
      <c r="G1021" s="16">
        <f t="shared" si="120"/>
        <v>0</v>
      </c>
      <c r="H1021" s="16">
        <f t="shared" si="120"/>
        <v>0</v>
      </c>
      <c r="I1021" s="16">
        <f t="shared" si="120"/>
        <v>0</v>
      </c>
      <c r="J1021" s="16">
        <f t="shared" si="120"/>
        <v>0</v>
      </c>
      <c r="K1021" s="16">
        <f t="shared" si="120"/>
        <v>0</v>
      </c>
      <c r="M1021" s="22">
        <v>5952000</v>
      </c>
      <c r="N1021" s="23">
        <v>5956000</v>
      </c>
      <c r="O1021" s="25">
        <v>4321600</v>
      </c>
    </row>
    <row r="1022" spans="2:15" ht="15" customHeight="1">
      <c r="B1022" s="16">
        <f t="shared" si="117"/>
        <v>0</v>
      </c>
      <c r="C1022" s="16">
        <f t="shared" si="120"/>
        <v>0</v>
      </c>
      <c r="D1022" s="16">
        <f t="shared" si="120"/>
        <v>0</v>
      </c>
      <c r="E1022" s="16">
        <f t="shared" si="120"/>
        <v>0</v>
      </c>
      <c r="F1022" s="16">
        <f t="shared" si="120"/>
        <v>0</v>
      </c>
      <c r="G1022" s="16">
        <f t="shared" si="120"/>
        <v>0</v>
      </c>
      <c r="H1022" s="16">
        <f t="shared" si="120"/>
        <v>0</v>
      </c>
      <c r="I1022" s="16">
        <f t="shared" si="120"/>
        <v>0</v>
      </c>
      <c r="J1022" s="16">
        <f t="shared" si="120"/>
        <v>0</v>
      </c>
      <c r="K1022" s="16">
        <f t="shared" si="120"/>
        <v>0</v>
      </c>
      <c r="M1022" s="22">
        <v>5956000</v>
      </c>
      <c r="N1022" s="23">
        <v>5960000</v>
      </c>
      <c r="O1022" s="25">
        <v>4324800</v>
      </c>
    </row>
    <row r="1023" spans="2:15" ht="15" customHeight="1">
      <c r="B1023" s="16">
        <f t="shared" si="117"/>
        <v>0</v>
      </c>
      <c r="C1023" s="16">
        <f t="shared" ref="C1023:K1032" si="121">IF(AND($M1023&lt;=C$4,C$4&lt;$N1023),$O1023,0)</f>
        <v>0</v>
      </c>
      <c r="D1023" s="16">
        <f t="shared" si="121"/>
        <v>0</v>
      </c>
      <c r="E1023" s="16">
        <f t="shared" si="121"/>
        <v>0</v>
      </c>
      <c r="F1023" s="16">
        <f t="shared" si="121"/>
        <v>0</v>
      </c>
      <c r="G1023" s="16">
        <f t="shared" si="121"/>
        <v>0</v>
      </c>
      <c r="H1023" s="16">
        <f t="shared" si="121"/>
        <v>0</v>
      </c>
      <c r="I1023" s="16">
        <f t="shared" si="121"/>
        <v>0</v>
      </c>
      <c r="J1023" s="16">
        <f t="shared" si="121"/>
        <v>0</v>
      </c>
      <c r="K1023" s="16">
        <f t="shared" si="121"/>
        <v>0</v>
      </c>
      <c r="M1023" s="22">
        <v>5960000</v>
      </c>
      <c r="N1023" s="23">
        <v>5964000</v>
      </c>
      <c r="O1023" s="25">
        <v>4328000</v>
      </c>
    </row>
    <row r="1024" spans="2:15" ht="15" customHeight="1">
      <c r="B1024" s="16">
        <f t="shared" si="117"/>
        <v>0</v>
      </c>
      <c r="C1024" s="16">
        <f t="shared" si="121"/>
        <v>0</v>
      </c>
      <c r="D1024" s="16">
        <f t="shared" si="121"/>
        <v>0</v>
      </c>
      <c r="E1024" s="16">
        <f t="shared" si="121"/>
        <v>0</v>
      </c>
      <c r="F1024" s="16">
        <f t="shared" si="121"/>
        <v>0</v>
      </c>
      <c r="G1024" s="16">
        <f t="shared" si="121"/>
        <v>0</v>
      </c>
      <c r="H1024" s="16">
        <f t="shared" si="121"/>
        <v>0</v>
      </c>
      <c r="I1024" s="16">
        <f t="shared" si="121"/>
        <v>0</v>
      </c>
      <c r="J1024" s="16">
        <f t="shared" si="121"/>
        <v>0</v>
      </c>
      <c r="K1024" s="16">
        <f t="shared" si="121"/>
        <v>0</v>
      </c>
      <c r="M1024" s="22">
        <v>5964000</v>
      </c>
      <c r="N1024" s="23">
        <v>5968000</v>
      </c>
      <c r="O1024" s="25">
        <v>4331200</v>
      </c>
    </row>
    <row r="1025" spans="2:15" ht="15" customHeight="1">
      <c r="B1025" s="16">
        <f t="shared" si="117"/>
        <v>0</v>
      </c>
      <c r="C1025" s="16">
        <f t="shared" si="121"/>
        <v>0</v>
      </c>
      <c r="D1025" s="16">
        <f t="shared" si="121"/>
        <v>0</v>
      </c>
      <c r="E1025" s="16">
        <f t="shared" si="121"/>
        <v>0</v>
      </c>
      <c r="F1025" s="16">
        <f t="shared" si="121"/>
        <v>0</v>
      </c>
      <c r="G1025" s="16">
        <f t="shared" si="121"/>
        <v>0</v>
      </c>
      <c r="H1025" s="16">
        <f t="shared" si="121"/>
        <v>0</v>
      </c>
      <c r="I1025" s="16">
        <f t="shared" si="121"/>
        <v>0</v>
      </c>
      <c r="J1025" s="16">
        <f t="shared" si="121"/>
        <v>0</v>
      </c>
      <c r="K1025" s="16">
        <f t="shared" si="121"/>
        <v>0</v>
      </c>
      <c r="M1025" s="22">
        <v>5968000</v>
      </c>
      <c r="N1025" s="23">
        <v>5972000</v>
      </c>
      <c r="O1025" s="25">
        <v>4334400</v>
      </c>
    </row>
    <row r="1026" spans="2:15" ht="15" customHeight="1">
      <c r="B1026" s="16">
        <f t="shared" si="117"/>
        <v>0</v>
      </c>
      <c r="C1026" s="16">
        <f t="shared" si="121"/>
        <v>0</v>
      </c>
      <c r="D1026" s="16">
        <f t="shared" si="121"/>
        <v>0</v>
      </c>
      <c r="E1026" s="16">
        <f t="shared" si="121"/>
        <v>0</v>
      </c>
      <c r="F1026" s="16">
        <f t="shared" si="121"/>
        <v>0</v>
      </c>
      <c r="G1026" s="16">
        <f t="shared" si="121"/>
        <v>0</v>
      </c>
      <c r="H1026" s="16">
        <f t="shared" si="121"/>
        <v>0</v>
      </c>
      <c r="I1026" s="16">
        <f t="shared" si="121"/>
        <v>0</v>
      </c>
      <c r="J1026" s="16">
        <f t="shared" si="121"/>
        <v>0</v>
      </c>
      <c r="K1026" s="16">
        <f t="shared" si="121"/>
        <v>0</v>
      </c>
      <c r="M1026" s="22">
        <v>5972000</v>
      </c>
      <c r="N1026" s="23">
        <v>5976000</v>
      </c>
      <c r="O1026" s="25">
        <v>4337600</v>
      </c>
    </row>
    <row r="1027" spans="2:15" ht="15" customHeight="1">
      <c r="B1027" s="16">
        <f t="shared" si="117"/>
        <v>0</v>
      </c>
      <c r="C1027" s="16">
        <f t="shared" si="121"/>
        <v>0</v>
      </c>
      <c r="D1027" s="16">
        <f t="shared" si="121"/>
        <v>0</v>
      </c>
      <c r="E1027" s="16">
        <f t="shared" si="121"/>
        <v>0</v>
      </c>
      <c r="F1027" s="16">
        <f t="shared" si="121"/>
        <v>0</v>
      </c>
      <c r="G1027" s="16">
        <f t="shared" si="121"/>
        <v>0</v>
      </c>
      <c r="H1027" s="16">
        <f t="shared" si="121"/>
        <v>0</v>
      </c>
      <c r="I1027" s="16">
        <f t="shared" si="121"/>
        <v>0</v>
      </c>
      <c r="J1027" s="16">
        <f t="shared" si="121"/>
        <v>0</v>
      </c>
      <c r="K1027" s="16">
        <f t="shared" si="121"/>
        <v>0</v>
      </c>
      <c r="M1027" s="22">
        <v>5976000</v>
      </c>
      <c r="N1027" s="23">
        <v>5980000</v>
      </c>
      <c r="O1027" s="25">
        <v>4340800</v>
      </c>
    </row>
    <row r="1028" spans="2:15" ht="15" customHeight="1">
      <c r="B1028" s="16">
        <f t="shared" si="117"/>
        <v>0</v>
      </c>
      <c r="C1028" s="16">
        <f t="shared" si="121"/>
        <v>0</v>
      </c>
      <c r="D1028" s="16">
        <f t="shared" si="121"/>
        <v>0</v>
      </c>
      <c r="E1028" s="16">
        <f t="shared" si="121"/>
        <v>0</v>
      </c>
      <c r="F1028" s="16">
        <f t="shared" si="121"/>
        <v>0</v>
      </c>
      <c r="G1028" s="16">
        <f t="shared" si="121"/>
        <v>0</v>
      </c>
      <c r="H1028" s="16">
        <f t="shared" si="121"/>
        <v>0</v>
      </c>
      <c r="I1028" s="16">
        <f t="shared" si="121"/>
        <v>0</v>
      </c>
      <c r="J1028" s="16">
        <f t="shared" si="121"/>
        <v>0</v>
      </c>
      <c r="K1028" s="16">
        <f t="shared" si="121"/>
        <v>0</v>
      </c>
      <c r="M1028" s="22">
        <v>5980000</v>
      </c>
      <c r="N1028" s="23">
        <v>5984000</v>
      </c>
      <c r="O1028" s="25">
        <v>4344000</v>
      </c>
    </row>
    <row r="1029" spans="2:15" ht="15" customHeight="1">
      <c r="B1029" s="16">
        <f t="shared" si="117"/>
        <v>0</v>
      </c>
      <c r="C1029" s="16">
        <f t="shared" si="121"/>
        <v>0</v>
      </c>
      <c r="D1029" s="16">
        <f t="shared" si="121"/>
        <v>0</v>
      </c>
      <c r="E1029" s="16">
        <f t="shared" si="121"/>
        <v>0</v>
      </c>
      <c r="F1029" s="16">
        <f t="shared" si="121"/>
        <v>0</v>
      </c>
      <c r="G1029" s="16">
        <f t="shared" si="121"/>
        <v>0</v>
      </c>
      <c r="H1029" s="16">
        <f t="shared" si="121"/>
        <v>0</v>
      </c>
      <c r="I1029" s="16">
        <f t="shared" si="121"/>
        <v>0</v>
      </c>
      <c r="J1029" s="16">
        <f t="shared" si="121"/>
        <v>0</v>
      </c>
      <c r="K1029" s="16">
        <f t="shared" si="121"/>
        <v>0</v>
      </c>
      <c r="M1029" s="22">
        <v>5984000</v>
      </c>
      <c r="N1029" s="23">
        <v>5988000</v>
      </c>
      <c r="O1029" s="25">
        <v>4347200</v>
      </c>
    </row>
    <row r="1030" spans="2:15" ht="15" customHeight="1">
      <c r="B1030" s="16">
        <f t="shared" si="117"/>
        <v>0</v>
      </c>
      <c r="C1030" s="16">
        <f t="shared" si="121"/>
        <v>0</v>
      </c>
      <c r="D1030" s="16">
        <f t="shared" si="121"/>
        <v>0</v>
      </c>
      <c r="E1030" s="16">
        <f t="shared" si="121"/>
        <v>0</v>
      </c>
      <c r="F1030" s="16">
        <f t="shared" si="121"/>
        <v>0</v>
      </c>
      <c r="G1030" s="16">
        <f t="shared" si="121"/>
        <v>0</v>
      </c>
      <c r="H1030" s="16">
        <f t="shared" si="121"/>
        <v>0</v>
      </c>
      <c r="I1030" s="16">
        <f t="shared" si="121"/>
        <v>0</v>
      </c>
      <c r="J1030" s="16">
        <f t="shared" si="121"/>
        <v>0</v>
      </c>
      <c r="K1030" s="16">
        <f t="shared" si="121"/>
        <v>0</v>
      </c>
      <c r="M1030" s="22">
        <v>5988000</v>
      </c>
      <c r="N1030" s="23">
        <v>5992000</v>
      </c>
      <c r="O1030" s="25">
        <v>4350400</v>
      </c>
    </row>
    <row r="1031" spans="2:15" ht="15" customHeight="1">
      <c r="B1031" s="16">
        <f t="shared" si="117"/>
        <v>0</v>
      </c>
      <c r="C1031" s="16">
        <f t="shared" si="121"/>
        <v>0</v>
      </c>
      <c r="D1031" s="16">
        <f t="shared" si="121"/>
        <v>0</v>
      </c>
      <c r="E1031" s="16">
        <f t="shared" si="121"/>
        <v>0</v>
      </c>
      <c r="F1031" s="16">
        <f t="shared" si="121"/>
        <v>0</v>
      </c>
      <c r="G1031" s="16">
        <f t="shared" si="121"/>
        <v>0</v>
      </c>
      <c r="H1031" s="16">
        <f t="shared" si="121"/>
        <v>0</v>
      </c>
      <c r="I1031" s="16">
        <f t="shared" si="121"/>
        <v>0</v>
      </c>
      <c r="J1031" s="16">
        <f t="shared" si="121"/>
        <v>0</v>
      </c>
      <c r="K1031" s="16">
        <f t="shared" si="121"/>
        <v>0</v>
      </c>
      <c r="M1031" s="22">
        <v>5992000</v>
      </c>
      <c r="N1031" s="23">
        <v>5996000</v>
      </c>
      <c r="O1031" s="25">
        <v>4353600</v>
      </c>
    </row>
    <row r="1032" spans="2:15" ht="15" customHeight="1">
      <c r="B1032" s="16">
        <f t="shared" si="117"/>
        <v>0</v>
      </c>
      <c r="C1032" s="16">
        <f t="shared" si="121"/>
        <v>0</v>
      </c>
      <c r="D1032" s="16">
        <f t="shared" si="121"/>
        <v>0</v>
      </c>
      <c r="E1032" s="16">
        <f t="shared" si="121"/>
        <v>0</v>
      </c>
      <c r="F1032" s="16">
        <f t="shared" si="121"/>
        <v>0</v>
      </c>
      <c r="G1032" s="16">
        <f t="shared" si="121"/>
        <v>0</v>
      </c>
      <c r="H1032" s="16">
        <f t="shared" si="121"/>
        <v>0</v>
      </c>
      <c r="I1032" s="16">
        <f t="shared" si="121"/>
        <v>0</v>
      </c>
      <c r="J1032" s="16">
        <f t="shared" si="121"/>
        <v>0</v>
      </c>
      <c r="K1032" s="16">
        <f t="shared" si="121"/>
        <v>0</v>
      </c>
      <c r="M1032" s="22">
        <v>5996000</v>
      </c>
      <c r="N1032" s="23">
        <v>6000000</v>
      </c>
      <c r="O1032" s="25">
        <v>4356800</v>
      </c>
    </row>
    <row r="1033" spans="2:15" ht="15" customHeight="1">
      <c r="B1033" s="16">
        <f t="shared" si="117"/>
        <v>0</v>
      </c>
      <c r="C1033" s="16">
        <f t="shared" ref="C1033:K1042" si="122">IF(AND($M1033&lt;=C$4,C$4&lt;$N1033),$O1033,0)</f>
        <v>0</v>
      </c>
      <c r="D1033" s="16">
        <f t="shared" si="122"/>
        <v>0</v>
      </c>
      <c r="E1033" s="16">
        <f t="shared" si="122"/>
        <v>0</v>
      </c>
      <c r="F1033" s="16">
        <f t="shared" si="122"/>
        <v>0</v>
      </c>
      <c r="G1033" s="16">
        <f t="shared" si="122"/>
        <v>0</v>
      </c>
      <c r="H1033" s="16">
        <f t="shared" si="122"/>
        <v>0</v>
      </c>
      <c r="I1033" s="16">
        <f t="shared" si="122"/>
        <v>0</v>
      </c>
      <c r="J1033" s="16">
        <f t="shared" si="122"/>
        <v>0</v>
      </c>
      <c r="K1033" s="16">
        <f t="shared" si="122"/>
        <v>0</v>
      </c>
      <c r="M1033" s="22">
        <v>6000000</v>
      </c>
      <c r="N1033" s="23">
        <v>6004000</v>
      </c>
      <c r="O1033" s="25">
        <v>4360000</v>
      </c>
    </row>
    <row r="1034" spans="2:15" ht="15" customHeight="1">
      <c r="B1034" s="16">
        <f t="shared" si="117"/>
        <v>0</v>
      </c>
      <c r="C1034" s="16">
        <f t="shared" si="122"/>
        <v>0</v>
      </c>
      <c r="D1034" s="16">
        <f t="shared" si="122"/>
        <v>0</v>
      </c>
      <c r="E1034" s="16">
        <f t="shared" si="122"/>
        <v>0</v>
      </c>
      <c r="F1034" s="16">
        <f t="shared" si="122"/>
        <v>0</v>
      </c>
      <c r="G1034" s="16">
        <f t="shared" si="122"/>
        <v>0</v>
      </c>
      <c r="H1034" s="16">
        <f t="shared" si="122"/>
        <v>0</v>
      </c>
      <c r="I1034" s="16">
        <f t="shared" si="122"/>
        <v>0</v>
      </c>
      <c r="J1034" s="16">
        <f t="shared" si="122"/>
        <v>0</v>
      </c>
      <c r="K1034" s="16">
        <f t="shared" si="122"/>
        <v>0</v>
      </c>
      <c r="M1034" s="22">
        <v>6004000</v>
      </c>
      <c r="N1034" s="23">
        <v>6008000</v>
      </c>
      <c r="O1034" s="25">
        <v>4363200</v>
      </c>
    </row>
    <row r="1035" spans="2:15" ht="15" customHeight="1">
      <c r="B1035" s="16">
        <f t="shared" si="117"/>
        <v>0</v>
      </c>
      <c r="C1035" s="16">
        <f t="shared" si="122"/>
        <v>0</v>
      </c>
      <c r="D1035" s="16">
        <f t="shared" si="122"/>
        <v>0</v>
      </c>
      <c r="E1035" s="16">
        <f t="shared" si="122"/>
        <v>0</v>
      </c>
      <c r="F1035" s="16">
        <f t="shared" si="122"/>
        <v>0</v>
      </c>
      <c r="G1035" s="16">
        <f t="shared" si="122"/>
        <v>0</v>
      </c>
      <c r="H1035" s="16">
        <f t="shared" si="122"/>
        <v>0</v>
      </c>
      <c r="I1035" s="16">
        <f t="shared" si="122"/>
        <v>0</v>
      </c>
      <c r="J1035" s="16">
        <f t="shared" si="122"/>
        <v>0</v>
      </c>
      <c r="K1035" s="16">
        <f t="shared" si="122"/>
        <v>0</v>
      </c>
      <c r="M1035" s="22">
        <v>6008000</v>
      </c>
      <c r="N1035" s="23">
        <v>6012000</v>
      </c>
      <c r="O1035" s="25">
        <v>4366400</v>
      </c>
    </row>
    <row r="1036" spans="2:15" ht="15" customHeight="1">
      <c r="B1036" s="16">
        <f t="shared" si="117"/>
        <v>0</v>
      </c>
      <c r="C1036" s="16">
        <f t="shared" si="122"/>
        <v>0</v>
      </c>
      <c r="D1036" s="16">
        <f t="shared" si="122"/>
        <v>0</v>
      </c>
      <c r="E1036" s="16">
        <f t="shared" si="122"/>
        <v>0</v>
      </c>
      <c r="F1036" s="16">
        <f t="shared" si="122"/>
        <v>0</v>
      </c>
      <c r="G1036" s="16">
        <f t="shared" si="122"/>
        <v>0</v>
      </c>
      <c r="H1036" s="16">
        <f t="shared" si="122"/>
        <v>0</v>
      </c>
      <c r="I1036" s="16">
        <f t="shared" si="122"/>
        <v>0</v>
      </c>
      <c r="J1036" s="16">
        <f t="shared" si="122"/>
        <v>0</v>
      </c>
      <c r="K1036" s="16">
        <f t="shared" si="122"/>
        <v>0</v>
      </c>
      <c r="M1036" s="22">
        <v>6012000</v>
      </c>
      <c r="N1036" s="23">
        <v>6016000</v>
      </c>
      <c r="O1036" s="25">
        <v>4369600</v>
      </c>
    </row>
    <row r="1037" spans="2:15" ht="15" customHeight="1">
      <c r="B1037" s="16">
        <f t="shared" si="117"/>
        <v>0</v>
      </c>
      <c r="C1037" s="16">
        <f t="shared" si="122"/>
        <v>0</v>
      </c>
      <c r="D1037" s="16">
        <f t="shared" si="122"/>
        <v>0</v>
      </c>
      <c r="E1037" s="16">
        <f t="shared" si="122"/>
        <v>0</v>
      </c>
      <c r="F1037" s="16">
        <f t="shared" si="122"/>
        <v>0</v>
      </c>
      <c r="G1037" s="16">
        <f t="shared" si="122"/>
        <v>0</v>
      </c>
      <c r="H1037" s="16">
        <f t="shared" si="122"/>
        <v>0</v>
      </c>
      <c r="I1037" s="16">
        <f t="shared" si="122"/>
        <v>0</v>
      </c>
      <c r="J1037" s="16">
        <f t="shared" si="122"/>
        <v>0</v>
      </c>
      <c r="K1037" s="16">
        <f t="shared" si="122"/>
        <v>0</v>
      </c>
      <c r="M1037" s="22">
        <v>6016000</v>
      </c>
      <c r="N1037" s="23">
        <v>6020000</v>
      </c>
      <c r="O1037" s="25">
        <v>4372800</v>
      </c>
    </row>
    <row r="1038" spans="2:15" ht="15" customHeight="1">
      <c r="B1038" s="16">
        <f t="shared" si="117"/>
        <v>0</v>
      </c>
      <c r="C1038" s="16">
        <f t="shared" si="122"/>
        <v>0</v>
      </c>
      <c r="D1038" s="16">
        <f t="shared" si="122"/>
        <v>0</v>
      </c>
      <c r="E1038" s="16">
        <f t="shared" si="122"/>
        <v>0</v>
      </c>
      <c r="F1038" s="16">
        <f t="shared" si="122"/>
        <v>0</v>
      </c>
      <c r="G1038" s="16">
        <f t="shared" si="122"/>
        <v>0</v>
      </c>
      <c r="H1038" s="16">
        <f t="shared" si="122"/>
        <v>0</v>
      </c>
      <c r="I1038" s="16">
        <f t="shared" si="122"/>
        <v>0</v>
      </c>
      <c r="J1038" s="16">
        <f t="shared" si="122"/>
        <v>0</v>
      </c>
      <c r="K1038" s="16">
        <f t="shared" si="122"/>
        <v>0</v>
      </c>
      <c r="M1038" s="22">
        <v>6020000</v>
      </c>
      <c r="N1038" s="23">
        <v>6024000</v>
      </c>
      <c r="O1038" s="25">
        <v>4376000</v>
      </c>
    </row>
    <row r="1039" spans="2:15" ht="15" customHeight="1">
      <c r="B1039" s="16">
        <f t="shared" si="117"/>
        <v>0</v>
      </c>
      <c r="C1039" s="16">
        <f t="shared" si="122"/>
        <v>0</v>
      </c>
      <c r="D1039" s="16">
        <f t="shared" si="122"/>
        <v>0</v>
      </c>
      <c r="E1039" s="16">
        <f t="shared" si="122"/>
        <v>0</v>
      </c>
      <c r="F1039" s="16">
        <f t="shared" si="122"/>
        <v>0</v>
      </c>
      <c r="G1039" s="16">
        <f t="shared" si="122"/>
        <v>0</v>
      </c>
      <c r="H1039" s="16">
        <f t="shared" si="122"/>
        <v>0</v>
      </c>
      <c r="I1039" s="16">
        <f t="shared" si="122"/>
        <v>0</v>
      </c>
      <c r="J1039" s="16">
        <f t="shared" si="122"/>
        <v>0</v>
      </c>
      <c r="K1039" s="16">
        <f t="shared" si="122"/>
        <v>0</v>
      </c>
      <c r="M1039" s="22">
        <v>6024000</v>
      </c>
      <c r="N1039" s="23">
        <v>6028000</v>
      </c>
      <c r="O1039" s="25">
        <v>4379200</v>
      </c>
    </row>
    <row r="1040" spans="2:15" ht="15" customHeight="1">
      <c r="B1040" s="16">
        <f t="shared" si="117"/>
        <v>0</v>
      </c>
      <c r="C1040" s="16">
        <f t="shared" si="122"/>
        <v>0</v>
      </c>
      <c r="D1040" s="16">
        <f t="shared" si="122"/>
        <v>0</v>
      </c>
      <c r="E1040" s="16">
        <f t="shared" si="122"/>
        <v>0</v>
      </c>
      <c r="F1040" s="16">
        <f t="shared" si="122"/>
        <v>0</v>
      </c>
      <c r="G1040" s="16">
        <f t="shared" si="122"/>
        <v>0</v>
      </c>
      <c r="H1040" s="16">
        <f t="shared" si="122"/>
        <v>0</v>
      </c>
      <c r="I1040" s="16">
        <f t="shared" si="122"/>
        <v>0</v>
      </c>
      <c r="J1040" s="16">
        <f t="shared" si="122"/>
        <v>0</v>
      </c>
      <c r="K1040" s="16">
        <f t="shared" si="122"/>
        <v>0</v>
      </c>
      <c r="M1040" s="22">
        <v>6028000</v>
      </c>
      <c r="N1040" s="23">
        <v>6032000</v>
      </c>
      <c r="O1040" s="25">
        <v>4382400</v>
      </c>
    </row>
    <row r="1041" spans="2:15" ht="15" customHeight="1">
      <c r="B1041" s="16">
        <f t="shared" si="117"/>
        <v>0</v>
      </c>
      <c r="C1041" s="16">
        <f t="shared" si="122"/>
        <v>0</v>
      </c>
      <c r="D1041" s="16">
        <f t="shared" si="122"/>
        <v>0</v>
      </c>
      <c r="E1041" s="16">
        <f t="shared" si="122"/>
        <v>0</v>
      </c>
      <c r="F1041" s="16">
        <f t="shared" si="122"/>
        <v>0</v>
      </c>
      <c r="G1041" s="16">
        <f t="shared" si="122"/>
        <v>0</v>
      </c>
      <c r="H1041" s="16">
        <f t="shared" si="122"/>
        <v>0</v>
      </c>
      <c r="I1041" s="16">
        <f t="shared" si="122"/>
        <v>0</v>
      </c>
      <c r="J1041" s="16">
        <f t="shared" si="122"/>
        <v>0</v>
      </c>
      <c r="K1041" s="16">
        <f t="shared" si="122"/>
        <v>0</v>
      </c>
      <c r="M1041" s="22">
        <v>6032000</v>
      </c>
      <c r="N1041" s="23">
        <v>6036000</v>
      </c>
      <c r="O1041" s="25">
        <v>4385600</v>
      </c>
    </row>
    <row r="1042" spans="2:15" ht="15" customHeight="1">
      <c r="B1042" s="16">
        <f t="shared" si="117"/>
        <v>0</v>
      </c>
      <c r="C1042" s="16">
        <f t="shared" si="122"/>
        <v>0</v>
      </c>
      <c r="D1042" s="16">
        <f t="shared" si="122"/>
        <v>0</v>
      </c>
      <c r="E1042" s="16">
        <f t="shared" si="122"/>
        <v>0</v>
      </c>
      <c r="F1042" s="16">
        <f t="shared" si="122"/>
        <v>0</v>
      </c>
      <c r="G1042" s="16">
        <f t="shared" si="122"/>
        <v>0</v>
      </c>
      <c r="H1042" s="16">
        <f t="shared" si="122"/>
        <v>0</v>
      </c>
      <c r="I1042" s="16">
        <f t="shared" si="122"/>
        <v>0</v>
      </c>
      <c r="J1042" s="16">
        <f t="shared" si="122"/>
        <v>0</v>
      </c>
      <c r="K1042" s="16">
        <f t="shared" si="122"/>
        <v>0</v>
      </c>
      <c r="M1042" s="22">
        <v>6036000</v>
      </c>
      <c r="N1042" s="23">
        <v>6040000</v>
      </c>
      <c r="O1042" s="25">
        <v>4388800</v>
      </c>
    </row>
    <row r="1043" spans="2:15" ht="15" customHeight="1">
      <c r="B1043" s="16">
        <f t="shared" si="117"/>
        <v>0</v>
      </c>
      <c r="C1043" s="16">
        <f t="shared" ref="C1043:K1048" si="123">IF(AND($M1043&lt;=C$4,C$4&lt;$N1043),$O1043,0)</f>
        <v>0</v>
      </c>
      <c r="D1043" s="16">
        <f t="shared" si="123"/>
        <v>0</v>
      </c>
      <c r="E1043" s="16">
        <f t="shared" si="123"/>
        <v>0</v>
      </c>
      <c r="F1043" s="16">
        <f t="shared" si="123"/>
        <v>0</v>
      </c>
      <c r="G1043" s="16">
        <f t="shared" si="123"/>
        <v>0</v>
      </c>
      <c r="H1043" s="16">
        <f t="shared" si="123"/>
        <v>0</v>
      </c>
      <c r="I1043" s="16">
        <f t="shared" si="123"/>
        <v>0</v>
      </c>
      <c r="J1043" s="16">
        <f t="shared" si="123"/>
        <v>0</v>
      </c>
      <c r="K1043" s="16">
        <f t="shared" si="123"/>
        <v>0</v>
      </c>
      <c r="M1043" s="22">
        <v>6040000</v>
      </c>
      <c r="N1043" s="23">
        <v>6044000</v>
      </c>
      <c r="O1043" s="25">
        <v>4392000</v>
      </c>
    </row>
    <row r="1044" spans="2:15" ht="15" customHeight="1">
      <c r="B1044" s="16">
        <f t="shared" si="117"/>
        <v>0</v>
      </c>
      <c r="C1044" s="16">
        <f t="shared" si="123"/>
        <v>0</v>
      </c>
      <c r="D1044" s="16">
        <f t="shared" si="123"/>
        <v>0</v>
      </c>
      <c r="E1044" s="16">
        <f t="shared" si="123"/>
        <v>0</v>
      </c>
      <c r="F1044" s="16">
        <f t="shared" si="123"/>
        <v>0</v>
      </c>
      <c r="G1044" s="16">
        <f t="shared" si="123"/>
        <v>0</v>
      </c>
      <c r="H1044" s="16">
        <f t="shared" si="123"/>
        <v>0</v>
      </c>
      <c r="I1044" s="16">
        <f t="shared" si="123"/>
        <v>0</v>
      </c>
      <c r="J1044" s="16">
        <f t="shared" si="123"/>
        <v>0</v>
      </c>
      <c r="K1044" s="16">
        <f t="shared" si="123"/>
        <v>0</v>
      </c>
      <c r="M1044" s="22">
        <v>6044000</v>
      </c>
      <c r="N1044" s="23">
        <v>6048000</v>
      </c>
      <c r="O1044" s="25">
        <v>4395200</v>
      </c>
    </row>
    <row r="1045" spans="2:15" ht="15" customHeight="1">
      <c r="B1045" s="16">
        <f t="shared" si="117"/>
        <v>0</v>
      </c>
      <c r="C1045" s="16">
        <f t="shared" si="123"/>
        <v>0</v>
      </c>
      <c r="D1045" s="16">
        <f t="shared" si="123"/>
        <v>0</v>
      </c>
      <c r="E1045" s="16">
        <f t="shared" si="123"/>
        <v>0</v>
      </c>
      <c r="F1045" s="16">
        <f t="shared" si="123"/>
        <v>0</v>
      </c>
      <c r="G1045" s="16">
        <f t="shared" si="123"/>
        <v>0</v>
      </c>
      <c r="H1045" s="16">
        <f t="shared" si="123"/>
        <v>0</v>
      </c>
      <c r="I1045" s="16">
        <f t="shared" si="123"/>
        <v>0</v>
      </c>
      <c r="J1045" s="16">
        <f t="shared" si="123"/>
        <v>0</v>
      </c>
      <c r="K1045" s="16">
        <f t="shared" si="123"/>
        <v>0</v>
      </c>
      <c r="M1045" s="22">
        <v>6048000</v>
      </c>
      <c r="N1045" s="23">
        <v>6052000</v>
      </c>
      <c r="O1045" s="25">
        <v>4398400</v>
      </c>
    </row>
    <row r="1046" spans="2:15" ht="15" customHeight="1">
      <c r="B1046" s="16">
        <f t="shared" si="117"/>
        <v>0</v>
      </c>
      <c r="C1046" s="16">
        <f t="shared" si="123"/>
        <v>0</v>
      </c>
      <c r="D1046" s="16">
        <f t="shared" si="123"/>
        <v>0</v>
      </c>
      <c r="E1046" s="16">
        <f t="shared" si="123"/>
        <v>0</v>
      </c>
      <c r="F1046" s="16">
        <f t="shared" si="123"/>
        <v>0</v>
      </c>
      <c r="G1046" s="16">
        <f t="shared" si="123"/>
        <v>0</v>
      </c>
      <c r="H1046" s="16">
        <f t="shared" si="123"/>
        <v>0</v>
      </c>
      <c r="I1046" s="16">
        <f t="shared" si="123"/>
        <v>0</v>
      </c>
      <c r="J1046" s="16">
        <f t="shared" si="123"/>
        <v>0</v>
      </c>
      <c r="K1046" s="16">
        <f t="shared" si="123"/>
        <v>0</v>
      </c>
      <c r="M1046" s="22">
        <v>6052000</v>
      </c>
      <c r="N1046" s="23">
        <v>6056000</v>
      </c>
      <c r="O1046" s="25">
        <v>4401600</v>
      </c>
    </row>
    <row r="1047" spans="2:15" ht="15" customHeight="1">
      <c r="B1047" s="16">
        <f t="shared" si="117"/>
        <v>0</v>
      </c>
      <c r="C1047" s="16">
        <f t="shared" si="123"/>
        <v>0</v>
      </c>
      <c r="D1047" s="16">
        <f t="shared" si="123"/>
        <v>0</v>
      </c>
      <c r="E1047" s="16">
        <f t="shared" si="123"/>
        <v>0</v>
      </c>
      <c r="F1047" s="16">
        <f t="shared" si="123"/>
        <v>0</v>
      </c>
      <c r="G1047" s="16">
        <f t="shared" si="123"/>
        <v>0</v>
      </c>
      <c r="H1047" s="16">
        <f t="shared" si="123"/>
        <v>0</v>
      </c>
      <c r="I1047" s="16">
        <f t="shared" si="123"/>
        <v>0</v>
      </c>
      <c r="J1047" s="16">
        <f t="shared" si="123"/>
        <v>0</v>
      </c>
      <c r="K1047" s="16">
        <f t="shared" si="123"/>
        <v>0</v>
      </c>
      <c r="M1047" s="22">
        <v>6056000</v>
      </c>
      <c r="N1047" s="23">
        <v>6060000</v>
      </c>
      <c r="O1047" s="25">
        <v>4404800</v>
      </c>
    </row>
    <row r="1048" spans="2:15" ht="15" customHeight="1">
      <c r="B1048" s="16">
        <f t="shared" si="117"/>
        <v>0</v>
      </c>
      <c r="C1048" s="16">
        <f t="shared" si="123"/>
        <v>0</v>
      </c>
      <c r="D1048" s="16">
        <f t="shared" si="123"/>
        <v>0</v>
      </c>
      <c r="E1048" s="16">
        <f t="shared" si="123"/>
        <v>0</v>
      </c>
      <c r="F1048" s="16">
        <f t="shared" si="123"/>
        <v>0</v>
      </c>
      <c r="G1048" s="16">
        <f t="shared" si="123"/>
        <v>0</v>
      </c>
      <c r="H1048" s="16">
        <f t="shared" si="123"/>
        <v>0</v>
      </c>
      <c r="I1048" s="16">
        <f t="shared" si="123"/>
        <v>0</v>
      </c>
      <c r="J1048" s="16">
        <f t="shared" si="123"/>
        <v>0</v>
      </c>
      <c r="K1048" s="16">
        <f t="shared" si="123"/>
        <v>0</v>
      </c>
      <c r="M1048" s="22">
        <v>6060000</v>
      </c>
      <c r="N1048" s="23">
        <v>6064000</v>
      </c>
      <c r="O1048" s="25">
        <v>4408000</v>
      </c>
    </row>
    <row r="1049" spans="2:15" ht="15" customHeight="1">
      <c r="B1049" s="16">
        <f t="shared" si="117"/>
        <v>0</v>
      </c>
      <c r="C1049" s="16">
        <f>IF(AND($M1049&lt;=C$4,C$4&lt;$N1049),$O1049,0)</f>
        <v>0</v>
      </c>
      <c r="D1049" s="16">
        <f>IF(AND($M1049&lt;=D$4,D$4&lt;$N1049),$O1049,0)</f>
        <v>0</v>
      </c>
      <c r="E1049" s="16">
        <f>IF(AND($M1049&lt;=E$4,E$4&lt;$N1049),$O1049,0)</f>
        <v>0</v>
      </c>
      <c r="F1049" s="16">
        <f>IF(AND($M1049&lt;=F$4,F$4&lt;$N1049),$O1049,0)</f>
        <v>0</v>
      </c>
      <c r="G1049" s="16">
        <f>IF(AND($M1049&lt;=G$4,G$4&lt;$N1049),$O1049,0)</f>
        <v>0</v>
      </c>
      <c r="H1049" s="16">
        <f t="shared" ref="C1049:K1064" si="124">IF(AND($M1049&lt;=H$4,H$4&lt;$N1049),$O1049,0)</f>
        <v>0</v>
      </c>
      <c r="I1049" s="16">
        <f t="shared" si="124"/>
        <v>0</v>
      </c>
      <c r="J1049" s="16">
        <f t="shared" si="124"/>
        <v>0</v>
      </c>
      <c r="K1049" s="16">
        <f t="shared" si="124"/>
        <v>0</v>
      </c>
      <c r="M1049" s="22">
        <v>6064000</v>
      </c>
      <c r="N1049" s="23">
        <v>6068000</v>
      </c>
      <c r="O1049" s="25">
        <v>4411200</v>
      </c>
    </row>
    <row r="1050" spans="2:15" ht="15" customHeight="1">
      <c r="B1050" s="16">
        <f t="shared" si="117"/>
        <v>0</v>
      </c>
      <c r="C1050" s="16">
        <f t="shared" si="124"/>
        <v>0</v>
      </c>
      <c r="D1050" s="16">
        <f t="shared" si="124"/>
        <v>0</v>
      </c>
      <c r="E1050" s="16">
        <f t="shared" si="124"/>
        <v>0</v>
      </c>
      <c r="F1050" s="16">
        <f t="shared" si="124"/>
        <v>0</v>
      </c>
      <c r="G1050" s="16">
        <f t="shared" si="124"/>
        <v>0</v>
      </c>
      <c r="H1050" s="16">
        <f t="shared" si="124"/>
        <v>0</v>
      </c>
      <c r="I1050" s="16">
        <f t="shared" si="124"/>
        <v>0</v>
      </c>
      <c r="J1050" s="16">
        <f t="shared" si="124"/>
        <v>0</v>
      </c>
      <c r="K1050" s="16">
        <f t="shared" si="124"/>
        <v>0</v>
      </c>
      <c r="M1050" s="22">
        <v>6068000</v>
      </c>
      <c r="N1050" s="23">
        <v>6072000</v>
      </c>
      <c r="O1050" s="25">
        <v>4414400</v>
      </c>
    </row>
    <row r="1051" spans="2:15" ht="15" customHeight="1">
      <c r="B1051" s="16">
        <f t="shared" si="117"/>
        <v>0</v>
      </c>
      <c r="C1051" s="16">
        <f t="shared" si="124"/>
        <v>0</v>
      </c>
      <c r="D1051" s="16">
        <f t="shared" si="124"/>
        <v>0</v>
      </c>
      <c r="E1051" s="16">
        <f t="shared" si="124"/>
        <v>0</v>
      </c>
      <c r="F1051" s="16">
        <f t="shared" si="124"/>
        <v>0</v>
      </c>
      <c r="G1051" s="16">
        <f t="shared" si="124"/>
        <v>0</v>
      </c>
      <c r="H1051" s="16">
        <f t="shared" si="124"/>
        <v>0</v>
      </c>
      <c r="I1051" s="16">
        <f t="shared" si="124"/>
        <v>0</v>
      </c>
      <c r="J1051" s="16">
        <f t="shared" si="124"/>
        <v>0</v>
      </c>
      <c r="K1051" s="16">
        <f t="shared" si="124"/>
        <v>0</v>
      </c>
      <c r="M1051" s="22">
        <v>6072000</v>
      </c>
      <c r="N1051" s="23">
        <v>6076000</v>
      </c>
      <c r="O1051" s="25">
        <v>4417600</v>
      </c>
    </row>
    <row r="1052" spans="2:15" ht="15" customHeight="1">
      <c r="B1052" s="16">
        <f t="shared" si="117"/>
        <v>0</v>
      </c>
      <c r="C1052" s="16">
        <f t="shared" si="124"/>
        <v>0</v>
      </c>
      <c r="D1052" s="16">
        <f t="shared" si="124"/>
        <v>0</v>
      </c>
      <c r="E1052" s="16">
        <f t="shared" si="124"/>
        <v>0</v>
      </c>
      <c r="F1052" s="16">
        <f t="shared" si="124"/>
        <v>0</v>
      </c>
      <c r="G1052" s="16">
        <f t="shared" si="124"/>
        <v>0</v>
      </c>
      <c r="H1052" s="16">
        <f t="shared" si="124"/>
        <v>0</v>
      </c>
      <c r="I1052" s="16">
        <f t="shared" si="124"/>
        <v>0</v>
      </c>
      <c r="J1052" s="16">
        <f t="shared" si="124"/>
        <v>0</v>
      </c>
      <c r="K1052" s="16">
        <f t="shared" si="124"/>
        <v>0</v>
      </c>
      <c r="M1052" s="22">
        <v>6076000</v>
      </c>
      <c r="N1052" s="23">
        <v>6080000</v>
      </c>
      <c r="O1052" s="25">
        <v>4420800</v>
      </c>
    </row>
    <row r="1053" spans="2:15" ht="15" customHeight="1">
      <c r="B1053" s="16">
        <f t="shared" si="117"/>
        <v>0</v>
      </c>
      <c r="C1053" s="16">
        <f t="shared" si="124"/>
        <v>0</v>
      </c>
      <c r="D1053" s="16">
        <f t="shared" si="124"/>
        <v>0</v>
      </c>
      <c r="E1053" s="16">
        <f t="shared" si="124"/>
        <v>0</v>
      </c>
      <c r="F1053" s="16">
        <f t="shared" si="124"/>
        <v>0</v>
      </c>
      <c r="G1053" s="16">
        <f t="shared" si="124"/>
        <v>0</v>
      </c>
      <c r="H1053" s="16">
        <f t="shared" si="124"/>
        <v>0</v>
      </c>
      <c r="I1053" s="16">
        <f t="shared" si="124"/>
        <v>0</v>
      </c>
      <c r="J1053" s="16">
        <f t="shared" si="124"/>
        <v>0</v>
      </c>
      <c r="K1053" s="16">
        <f t="shared" si="124"/>
        <v>0</v>
      </c>
      <c r="M1053" s="22">
        <v>6080000</v>
      </c>
      <c r="N1053" s="23">
        <v>6084000</v>
      </c>
      <c r="O1053" s="25">
        <v>4424000</v>
      </c>
    </row>
    <row r="1054" spans="2:15" ht="15" customHeight="1">
      <c r="B1054" s="16">
        <f t="shared" si="117"/>
        <v>0</v>
      </c>
      <c r="C1054" s="16">
        <f t="shared" si="124"/>
        <v>0</v>
      </c>
      <c r="D1054" s="16">
        <f t="shared" si="124"/>
        <v>0</v>
      </c>
      <c r="E1054" s="16">
        <f t="shared" si="124"/>
        <v>0</v>
      </c>
      <c r="F1054" s="16">
        <f t="shared" si="124"/>
        <v>0</v>
      </c>
      <c r="G1054" s="16">
        <f t="shared" si="124"/>
        <v>0</v>
      </c>
      <c r="H1054" s="16">
        <f t="shared" si="124"/>
        <v>0</v>
      </c>
      <c r="I1054" s="16">
        <f t="shared" si="124"/>
        <v>0</v>
      </c>
      <c r="J1054" s="16">
        <f t="shared" si="124"/>
        <v>0</v>
      </c>
      <c r="K1054" s="16">
        <f t="shared" si="124"/>
        <v>0</v>
      </c>
      <c r="M1054" s="22">
        <v>6084000</v>
      </c>
      <c r="N1054" s="23">
        <v>6088000</v>
      </c>
      <c r="O1054" s="25">
        <v>4427200</v>
      </c>
    </row>
    <row r="1055" spans="2:15" ht="15" customHeight="1">
      <c r="B1055" s="16">
        <f t="shared" si="117"/>
        <v>0</v>
      </c>
      <c r="C1055" s="16">
        <f t="shared" si="124"/>
        <v>0</v>
      </c>
      <c r="D1055" s="16">
        <f t="shared" si="124"/>
        <v>0</v>
      </c>
      <c r="E1055" s="16">
        <f t="shared" si="124"/>
        <v>0</v>
      </c>
      <c r="F1055" s="16">
        <f t="shared" si="124"/>
        <v>0</v>
      </c>
      <c r="G1055" s="16">
        <f t="shared" si="124"/>
        <v>0</v>
      </c>
      <c r="H1055" s="16">
        <f t="shared" si="124"/>
        <v>0</v>
      </c>
      <c r="I1055" s="16">
        <f t="shared" si="124"/>
        <v>0</v>
      </c>
      <c r="J1055" s="16">
        <f t="shared" si="124"/>
        <v>0</v>
      </c>
      <c r="K1055" s="16">
        <f t="shared" si="124"/>
        <v>0</v>
      </c>
      <c r="M1055" s="22">
        <v>6088000</v>
      </c>
      <c r="N1055" s="23">
        <v>6092000</v>
      </c>
      <c r="O1055" s="25">
        <v>4430400</v>
      </c>
    </row>
    <row r="1056" spans="2:15" ht="15" customHeight="1">
      <c r="B1056" s="16">
        <f t="shared" si="117"/>
        <v>0</v>
      </c>
      <c r="C1056" s="16">
        <f t="shared" si="124"/>
        <v>0</v>
      </c>
      <c r="D1056" s="16">
        <f t="shared" si="124"/>
        <v>0</v>
      </c>
      <c r="E1056" s="16">
        <f t="shared" si="124"/>
        <v>0</v>
      </c>
      <c r="F1056" s="16">
        <f t="shared" si="124"/>
        <v>0</v>
      </c>
      <c r="G1056" s="16">
        <f t="shared" si="124"/>
        <v>0</v>
      </c>
      <c r="H1056" s="16">
        <f t="shared" si="124"/>
        <v>0</v>
      </c>
      <c r="I1056" s="16">
        <f t="shared" si="124"/>
        <v>0</v>
      </c>
      <c r="J1056" s="16">
        <f t="shared" si="124"/>
        <v>0</v>
      </c>
      <c r="K1056" s="16">
        <f t="shared" si="124"/>
        <v>0</v>
      </c>
      <c r="M1056" s="22">
        <v>6092000</v>
      </c>
      <c r="N1056" s="23">
        <v>6096000</v>
      </c>
      <c r="O1056" s="25">
        <v>4433600</v>
      </c>
    </row>
    <row r="1057" spans="2:15" ht="15" customHeight="1">
      <c r="B1057" s="16">
        <f t="shared" si="117"/>
        <v>0</v>
      </c>
      <c r="C1057" s="16">
        <f t="shared" si="124"/>
        <v>0</v>
      </c>
      <c r="D1057" s="16">
        <f t="shared" si="124"/>
        <v>0</v>
      </c>
      <c r="E1057" s="16">
        <f t="shared" si="124"/>
        <v>0</v>
      </c>
      <c r="F1057" s="16">
        <f t="shared" si="124"/>
        <v>0</v>
      </c>
      <c r="G1057" s="16">
        <f t="shared" si="124"/>
        <v>0</v>
      </c>
      <c r="H1057" s="16">
        <f t="shared" si="124"/>
        <v>0</v>
      </c>
      <c r="I1057" s="16">
        <f t="shared" si="124"/>
        <v>0</v>
      </c>
      <c r="J1057" s="16">
        <f t="shared" si="124"/>
        <v>0</v>
      </c>
      <c r="K1057" s="16">
        <f t="shared" si="124"/>
        <v>0</v>
      </c>
      <c r="M1057" s="22">
        <v>6096000</v>
      </c>
      <c r="N1057" s="23">
        <v>6100000</v>
      </c>
      <c r="O1057" s="25">
        <v>4436800</v>
      </c>
    </row>
    <row r="1058" spans="2:15" ht="15" customHeight="1">
      <c r="B1058" s="16">
        <f t="shared" si="117"/>
        <v>0</v>
      </c>
      <c r="C1058" s="16">
        <f t="shared" si="124"/>
        <v>0</v>
      </c>
      <c r="D1058" s="16">
        <f t="shared" si="124"/>
        <v>0</v>
      </c>
      <c r="E1058" s="16">
        <f t="shared" si="124"/>
        <v>0</v>
      </c>
      <c r="F1058" s="16">
        <f t="shared" si="124"/>
        <v>0</v>
      </c>
      <c r="G1058" s="16">
        <f t="shared" si="124"/>
        <v>0</v>
      </c>
      <c r="H1058" s="16">
        <f t="shared" si="124"/>
        <v>0</v>
      </c>
      <c r="I1058" s="16">
        <f t="shared" si="124"/>
        <v>0</v>
      </c>
      <c r="J1058" s="16">
        <f t="shared" si="124"/>
        <v>0</v>
      </c>
      <c r="K1058" s="16">
        <f t="shared" si="124"/>
        <v>0</v>
      </c>
      <c r="M1058" s="22">
        <v>6100000</v>
      </c>
      <c r="N1058" s="23">
        <v>6104000</v>
      </c>
      <c r="O1058" s="25">
        <v>4440000</v>
      </c>
    </row>
    <row r="1059" spans="2:15" ht="15" customHeight="1">
      <c r="B1059" s="16">
        <f t="shared" si="117"/>
        <v>0</v>
      </c>
      <c r="C1059" s="16">
        <f>IF(AND($M1059&lt;=C$4,C$4&lt;$N1059),$O1059,0)</f>
        <v>0</v>
      </c>
      <c r="D1059" s="16">
        <f>IF(AND($M1059&lt;=D$4,D$4&lt;$N1059),$O1059,0)</f>
        <v>0</v>
      </c>
      <c r="E1059" s="16">
        <f t="shared" si="124"/>
        <v>0</v>
      </c>
      <c r="F1059" s="16">
        <f t="shared" si="124"/>
        <v>0</v>
      </c>
      <c r="G1059" s="16">
        <f t="shared" si="124"/>
        <v>0</v>
      </c>
      <c r="H1059" s="16">
        <f t="shared" si="124"/>
        <v>0</v>
      </c>
      <c r="I1059" s="16">
        <f t="shared" si="124"/>
        <v>0</v>
      </c>
      <c r="J1059" s="16">
        <f t="shared" si="124"/>
        <v>0</v>
      </c>
      <c r="K1059" s="16">
        <f t="shared" si="124"/>
        <v>0</v>
      </c>
      <c r="M1059" s="22">
        <v>6104000</v>
      </c>
      <c r="N1059" s="23">
        <v>6108000</v>
      </c>
      <c r="O1059" s="25">
        <v>4443200</v>
      </c>
    </row>
    <row r="1060" spans="2:15" ht="15" customHeight="1">
      <c r="B1060" s="16">
        <f t="shared" si="117"/>
        <v>0</v>
      </c>
      <c r="C1060" s="16">
        <f t="shared" si="124"/>
        <v>0</v>
      </c>
      <c r="D1060" s="16">
        <f t="shared" si="124"/>
        <v>0</v>
      </c>
      <c r="E1060" s="16">
        <f t="shared" si="124"/>
        <v>0</v>
      </c>
      <c r="F1060" s="16">
        <f t="shared" si="124"/>
        <v>0</v>
      </c>
      <c r="G1060" s="16">
        <f t="shared" si="124"/>
        <v>0</v>
      </c>
      <c r="H1060" s="16">
        <f t="shared" si="124"/>
        <v>0</v>
      </c>
      <c r="I1060" s="16">
        <f t="shared" si="124"/>
        <v>0</v>
      </c>
      <c r="J1060" s="16">
        <f t="shared" si="124"/>
        <v>0</v>
      </c>
      <c r="K1060" s="16">
        <f t="shared" si="124"/>
        <v>0</v>
      </c>
      <c r="M1060" s="22">
        <v>6108000</v>
      </c>
      <c r="N1060" s="23">
        <v>6112000</v>
      </c>
      <c r="O1060" s="25">
        <v>4446400</v>
      </c>
    </row>
    <row r="1061" spans="2:15" ht="15" customHeight="1">
      <c r="B1061" s="16">
        <f t="shared" ref="B1061:B1124" si="125">IF(AND($M1061&lt;=B$4,B$4&lt;$N1061),$O1061,0)</f>
        <v>0</v>
      </c>
      <c r="C1061" s="16">
        <f t="shared" si="124"/>
        <v>0</v>
      </c>
      <c r="D1061" s="16">
        <f t="shared" si="124"/>
        <v>0</v>
      </c>
      <c r="E1061" s="16">
        <f t="shared" si="124"/>
        <v>0</v>
      </c>
      <c r="F1061" s="16">
        <f t="shared" si="124"/>
        <v>0</v>
      </c>
      <c r="G1061" s="16">
        <f t="shared" si="124"/>
        <v>0</v>
      </c>
      <c r="H1061" s="16">
        <f t="shared" si="124"/>
        <v>0</v>
      </c>
      <c r="I1061" s="16">
        <f t="shared" si="124"/>
        <v>0</v>
      </c>
      <c r="J1061" s="16">
        <f t="shared" si="124"/>
        <v>0</v>
      </c>
      <c r="K1061" s="16">
        <f t="shared" si="124"/>
        <v>0</v>
      </c>
      <c r="M1061" s="22">
        <v>6112000</v>
      </c>
      <c r="N1061" s="23">
        <v>6116000</v>
      </c>
      <c r="O1061" s="25">
        <v>4449600</v>
      </c>
    </row>
    <row r="1062" spans="2:15" ht="15" customHeight="1">
      <c r="B1062" s="16">
        <f t="shared" si="125"/>
        <v>0</v>
      </c>
      <c r="C1062" s="16">
        <f t="shared" si="124"/>
        <v>0</v>
      </c>
      <c r="D1062" s="16">
        <f t="shared" si="124"/>
        <v>0</v>
      </c>
      <c r="E1062" s="16">
        <f t="shared" si="124"/>
        <v>0</v>
      </c>
      <c r="F1062" s="16">
        <f t="shared" si="124"/>
        <v>0</v>
      </c>
      <c r="G1062" s="16">
        <f t="shared" si="124"/>
        <v>0</v>
      </c>
      <c r="H1062" s="16">
        <f t="shared" si="124"/>
        <v>0</v>
      </c>
      <c r="I1062" s="16">
        <f t="shared" si="124"/>
        <v>0</v>
      </c>
      <c r="J1062" s="16">
        <f t="shared" si="124"/>
        <v>0</v>
      </c>
      <c r="K1062" s="16">
        <f t="shared" si="124"/>
        <v>0</v>
      </c>
      <c r="M1062" s="22">
        <v>6116000</v>
      </c>
      <c r="N1062" s="23">
        <v>6120000</v>
      </c>
      <c r="O1062" s="25">
        <v>4452800</v>
      </c>
    </row>
    <row r="1063" spans="2:15" ht="15" customHeight="1">
      <c r="B1063" s="16">
        <f t="shared" si="125"/>
        <v>0</v>
      </c>
      <c r="C1063" s="16">
        <f t="shared" si="124"/>
        <v>0</v>
      </c>
      <c r="D1063" s="16">
        <f t="shared" si="124"/>
        <v>0</v>
      </c>
      <c r="E1063" s="16">
        <f t="shared" si="124"/>
        <v>0</v>
      </c>
      <c r="F1063" s="16">
        <f t="shared" si="124"/>
        <v>0</v>
      </c>
      <c r="G1063" s="16">
        <f t="shared" si="124"/>
        <v>0</v>
      </c>
      <c r="H1063" s="16">
        <f t="shared" si="124"/>
        <v>0</v>
      </c>
      <c r="I1063" s="16">
        <f t="shared" si="124"/>
        <v>0</v>
      </c>
      <c r="J1063" s="16">
        <f t="shared" si="124"/>
        <v>0</v>
      </c>
      <c r="K1063" s="16">
        <f t="shared" si="124"/>
        <v>0</v>
      </c>
      <c r="M1063" s="22">
        <v>6120000</v>
      </c>
      <c r="N1063" s="23">
        <v>6124000</v>
      </c>
      <c r="O1063" s="25">
        <v>4456000</v>
      </c>
    </row>
    <row r="1064" spans="2:15" ht="15" customHeight="1">
      <c r="B1064" s="16">
        <f t="shared" si="125"/>
        <v>0</v>
      </c>
      <c r="C1064" s="16">
        <f t="shared" si="124"/>
        <v>0</v>
      </c>
      <c r="D1064" s="16">
        <f t="shared" si="124"/>
        <v>0</v>
      </c>
      <c r="E1064" s="16">
        <f t="shared" si="124"/>
        <v>0</v>
      </c>
      <c r="F1064" s="16">
        <f t="shared" si="124"/>
        <v>0</v>
      </c>
      <c r="G1064" s="16">
        <f t="shared" si="124"/>
        <v>0</v>
      </c>
      <c r="H1064" s="16">
        <f t="shared" si="124"/>
        <v>0</v>
      </c>
      <c r="I1064" s="16">
        <f t="shared" si="124"/>
        <v>0</v>
      </c>
      <c r="J1064" s="16">
        <f t="shared" si="124"/>
        <v>0</v>
      </c>
      <c r="K1064" s="16">
        <f t="shared" si="124"/>
        <v>0</v>
      </c>
      <c r="M1064" s="22">
        <v>6124000</v>
      </c>
      <c r="N1064" s="23">
        <v>6128000</v>
      </c>
      <c r="O1064" s="25">
        <v>4459200</v>
      </c>
    </row>
    <row r="1065" spans="2:15" ht="15" customHeight="1">
      <c r="B1065" s="16">
        <f t="shared" si="125"/>
        <v>0</v>
      </c>
      <c r="C1065" s="16">
        <f t="shared" ref="C1065:K1074" si="126">IF(AND($M1065&lt;=C$4,C$4&lt;$N1065),$O1065,0)</f>
        <v>0</v>
      </c>
      <c r="D1065" s="16">
        <f t="shared" si="126"/>
        <v>0</v>
      </c>
      <c r="E1065" s="16">
        <f t="shared" si="126"/>
        <v>0</v>
      </c>
      <c r="F1065" s="16">
        <f t="shared" si="126"/>
        <v>0</v>
      </c>
      <c r="G1065" s="16">
        <f t="shared" si="126"/>
        <v>0</v>
      </c>
      <c r="H1065" s="16">
        <f t="shared" si="126"/>
        <v>0</v>
      </c>
      <c r="I1065" s="16">
        <f t="shared" si="126"/>
        <v>0</v>
      </c>
      <c r="J1065" s="16">
        <f t="shared" si="126"/>
        <v>0</v>
      </c>
      <c r="K1065" s="16">
        <f t="shared" si="126"/>
        <v>0</v>
      </c>
      <c r="M1065" s="22">
        <v>6128000</v>
      </c>
      <c r="N1065" s="23">
        <v>6132000</v>
      </c>
      <c r="O1065" s="25">
        <v>4462400</v>
      </c>
    </row>
    <row r="1066" spans="2:15" ht="15" customHeight="1">
      <c r="B1066" s="16">
        <f t="shared" si="125"/>
        <v>0</v>
      </c>
      <c r="C1066" s="16">
        <f t="shared" si="126"/>
        <v>0</v>
      </c>
      <c r="D1066" s="16">
        <f t="shared" si="126"/>
        <v>0</v>
      </c>
      <c r="E1066" s="16">
        <f t="shared" si="126"/>
        <v>0</v>
      </c>
      <c r="F1066" s="16">
        <f t="shared" si="126"/>
        <v>0</v>
      </c>
      <c r="G1066" s="16">
        <f t="shared" si="126"/>
        <v>0</v>
      </c>
      <c r="H1066" s="16">
        <f t="shared" si="126"/>
        <v>0</v>
      </c>
      <c r="I1066" s="16">
        <f t="shared" si="126"/>
        <v>0</v>
      </c>
      <c r="J1066" s="16">
        <f t="shared" si="126"/>
        <v>0</v>
      </c>
      <c r="K1066" s="16">
        <f t="shared" si="126"/>
        <v>0</v>
      </c>
      <c r="M1066" s="22">
        <v>6132000</v>
      </c>
      <c r="N1066" s="23">
        <v>6136000</v>
      </c>
      <c r="O1066" s="25">
        <v>4465600</v>
      </c>
    </row>
    <row r="1067" spans="2:15" ht="15" customHeight="1">
      <c r="B1067" s="16">
        <f t="shared" si="125"/>
        <v>0</v>
      </c>
      <c r="C1067" s="16">
        <f t="shared" si="126"/>
        <v>0</v>
      </c>
      <c r="D1067" s="16">
        <f t="shared" si="126"/>
        <v>0</v>
      </c>
      <c r="E1067" s="16">
        <f t="shared" si="126"/>
        <v>0</v>
      </c>
      <c r="F1067" s="16">
        <f t="shared" si="126"/>
        <v>0</v>
      </c>
      <c r="G1067" s="16">
        <f t="shared" si="126"/>
        <v>0</v>
      </c>
      <c r="H1067" s="16">
        <f t="shared" si="126"/>
        <v>0</v>
      </c>
      <c r="I1067" s="16">
        <f t="shared" si="126"/>
        <v>0</v>
      </c>
      <c r="J1067" s="16">
        <f t="shared" si="126"/>
        <v>0</v>
      </c>
      <c r="K1067" s="16">
        <f t="shared" si="126"/>
        <v>0</v>
      </c>
      <c r="M1067" s="22">
        <v>6136000</v>
      </c>
      <c r="N1067" s="23">
        <v>6140000</v>
      </c>
      <c r="O1067" s="25">
        <v>4468800</v>
      </c>
    </row>
    <row r="1068" spans="2:15" ht="15" customHeight="1">
      <c r="B1068" s="16">
        <f t="shared" si="125"/>
        <v>0</v>
      </c>
      <c r="C1068" s="16">
        <f t="shared" si="126"/>
        <v>0</v>
      </c>
      <c r="D1068" s="16">
        <f t="shared" si="126"/>
        <v>0</v>
      </c>
      <c r="E1068" s="16">
        <f t="shared" si="126"/>
        <v>0</v>
      </c>
      <c r="F1068" s="16">
        <f t="shared" si="126"/>
        <v>0</v>
      </c>
      <c r="G1068" s="16">
        <f t="shared" si="126"/>
        <v>0</v>
      </c>
      <c r="H1068" s="16">
        <f t="shared" si="126"/>
        <v>0</v>
      </c>
      <c r="I1068" s="16">
        <f t="shared" si="126"/>
        <v>0</v>
      </c>
      <c r="J1068" s="16">
        <f t="shared" si="126"/>
        <v>0</v>
      </c>
      <c r="K1068" s="16">
        <f t="shared" si="126"/>
        <v>0</v>
      </c>
      <c r="M1068" s="22">
        <v>6140000</v>
      </c>
      <c r="N1068" s="23">
        <v>6144000</v>
      </c>
      <c r="O1068" s="25">
        <v>4472000</v>
      </c>
    </row>
    <row r="1069" spans="2:15" ht="15" customHeight="1">
      <c r="B1069" s="16">
        <f t="shared" si="125"/>
        <v>0</v>
      </c>
      <c r="C1069" s="16">
        <f t="shared" si="126"/>
        <v>0</v>
      </c>
      <c r="D1069" s="16">
        <f t="shared" si="126"/>
        <v>0</v>
      </c>
      <c r="E1069" s="16">
        <f t="shared" si="126"/>
        <v>0</v>
      </c>
      <c r="F1069" s="16">
        <f t="shared" si="126"/>
        <v>0</v>
      </c>
      <c r="G1069" s="16">
        <f t="shared" si="126"/>
        <v>0</v>
      </c>
      <c r="H1069" s="16">
        <f t="shared" si="126"/>
        <v>0</v>
      </c>
      <c r="I1069" s="16">
        <f t="shared" si="126"/>
        <v>0</v>
      </c>
      <c r="J1069" s="16">
        <f t="shared" si="126"/>
        <v>0</v>
      </c>
      <c r="K1069" s="16">
        <f t="shared" si="126"/>
        <v>0</v>
      </c>
      <c r="M1069" s="22">
        <v>6144000</v>
      </c>
      <c r="N1069" s="23">
        <v>6148000</v>
      </c>
      <c r="O1069" s="25">
        <v>4475200</v>
      </c>
    </row>
    <row r="1070" spans="2:15" ht="15" customHeight="1">
      <c r="B1070" s="16">
        <f t="shared" si="125"/>
        <v>0</v>
      </c>
      <c r="C1070" s="16">
        <f t="shared" si="126"/>
        <v>0</v>
      </c>
      <c r="D1070" s="16">
        <f t="shared" si="126"/>
        <v>0</v>
      </c>
      <c r="E1070" s="16">
        <f t="shared" si="126"/>
        <v>0</v>
      </c>
      <c r="F1070" s="16">
        <f t="shared" si="126"/>
        <v>0</v>
      </c>
      <c r="G1070" s="16">
        <f t="shared" si="126"/>
        <v>0</v>
      </c>
      <c r="H1070" s="16">
        <f t="shared" si="126"/>
        <v>0</v>
      </c>
      <c r="I1070" s="16">
        <f t="shared" si="126"/>
        <v>0</v>
      </c>
      <c r="J1070" s="16">
        <f t="shared" si="126"/>
        <v>0</v>
      </c>
      <c r="K1070" s="16">
        <f t="shared" si="126"/>
        <v>0</v>
      </c>
      <c r="M1070" s="22">
        <v>6148000</v>
      </c>
      <c r="N1070" s="23">
        <v>6152000</v>
      </c>
      <c r="O1070" s="25">
        <v>4478400</v>
      </c>
    </row>
    <row r="1071" spans="2:15" ht="15" customHeight="1">
      <c r="B1071" s="16">
        <f t="shared" si="125"/>
        <v>0</v>
      </c>
      <c r="C1071" s="16">
        <f t="shared" si="126"/>
        <v>0</v>
      </c>
      <c r="D1071" s="16">
        <f t="shared" si="126"/>
        <v>0</v>
      </c>
      <c r="E1071" s="16">
        <f t="shared" si="126"/>
        <v>0</v>
      </c>
      <c r="F1071" s="16">
        <f t="shared" si="126"/>
        <v>0</v>
      </c>
      <c r="G1071" s="16">
        <f t="shared" si="126"/>
        <v>0</v>
      </c>
      <c r="H1071" s="16">
        <f t="shared" si="126"/>
        <v>0</v>
      </c>
      <c r="I1071" s="16">
        <f t="shared" si="126"/>
        <v>0</v>
      </c>
      <c r="J1071" s="16">
        <f t="shared" si="126"/>
        <v>0</v>
      </c>
      <c r="K1071" s="16">
        <f t="shared" si="126"/>
        <v>0</v>
      </c>
      <c r="M1071" s="22">
        <v>6152000</v>
      </c>
      <c r="N1071" s="23">
        <v>6156000</v>
      </c>
      <c r="O1071" s="25">
        <v>4481600</v>
      </c>
    </row>
    <row r="1072" spans="2:15" ht="15" customHeight="1">
      <c r="B1072" s="16">
        <f t="shared" si="125"/>
        <v>0</v>
      </c>
      <c r="C1072" s="16">
        <f t="shared" si="126"/>
        <v>0</v>
      </c>
      <c r="D1072" s="16">
        <f t="shared" si="126"/>
        <v>0</v>
      </c>
      <c r="E1072" s="16">
        <f t="shared" si="126"/>
        <v>0</v>
      </c>
      <c r="F1072" s="16">
        <f t="shared" si="126"/>
        <v>0</v>
      </c>
      <c r="G1072" s="16">
        <f t="shared" si="126"/>
        <v>0</v>
      </c>
      <c r="H1072" s="16">
        <f t="shared" si="126"/>
        <v>0</v>
      </c>
      <c r="I1072" s="16">
        <f t="shared" si="126"/>
        <v>0</v>
      </c>
      <c r="J1072" s="16">
        <f t="shared" si="126"/>
        <v>0</v>
      </c>
      <c r="K1072" s="16">
        <f t="shared" si="126"/>
        <v>0</v>
      </c>
      <c r="M1072" s="22">
        <v>6156000</v>
      </c>
      <c r="N1072" s="23">
        <v>6160000</v>
      </c>
      <c r="O1072" s="25">
        <v>4484800</v>
      </c>
    </row>
    <row r="1073" spans="2:15" ht="15" customHeight="1">
      <c r="B1073" s="16">
        <f t="shared" si="125"/>
        <v>0</v>
      </c>
      <c r="C1073" s="16">
        <f t="shared" si="126"/>
        <v>0</v>
      </c>
      <c r="D1073" s="16">
        <f t="shared" si="126"/>
        <v>0</v>
      </c>
      <c r="E1073" s="16">
        <f t="shared" si="126"/>
        <v>0</v>
      </c>
      <c r="F1073" s="16">
        <f t="shared" si="126"/>
        <v>0</v>
      </c>
      <c r="G1073" s="16">
        <f t="shared" si="126"/>
        <v>0</v>
      </c>
      <c r="H1073" s="16">
        <f t="shared" si="126"/>
        <v>0</v>
      </c>
      <c r="I1073" s="16">
        <f t="shared" si="126"/>
        <v>0</v>
      </c>
      <c r="J1073" s="16">
        <f t="shared" si="126"/>
        <v>0</v>
      </c>
      <c r="K1073" s="16">
        <f t="shared" si="126"/>
        <v>0</v>
      </c>
      <c r="M1073" s="22">
        <v>6160000</v>
      </c>
      <c r="N1073" s="23">
        <v>6164000</v>
      </c>
      <c r="O1073" s="25">
        <v>4488000</v>
      </c>
    </row>
    <row r="1074" spans="2:15" ht="15" customHeight="1">
      <c r="B1074" s="16">
        <f t="shared" si="125"/>
        <v>0</v>
      </c>
      <c r="C1074" s="16">
        <f t="shared" si="126"/>
        <v>0</v>
      </c>
      <c r="D1074" s="16">
        <f t="shared" si="126"/>
        <v>0</v>
      </c>
      <c r="E1074" s="16">
        <f t="shared" si="126"/>
        <v>0</v>
      </c>
      <c r="F1074" s="16">
        <f t="shared" si="126"/>
        <v>0</v>
      </c>
      <c r="G1074" s="16">
        <f t="shared" si="126"/>
        <v>0</v>
      </c>
      <c r="H1074" s="16">
        <f t="shared" si="126"/>
        <v>0</v>
      </c>
      <c r="I1074" s="16">
        <f t="shared" si="126"/>
        <v>0</v>
      </c>
      <c r="J1074" s="16">
        <f t="shared" si="126"/>
        <v>0</v>
      </c>
      <c r="K1074" s="16">
        <f t="shared" si="126"/>
        <v>0</v>
      </c>
      <c r="M1074" s="22">
        <v>6164000</v>
      </c>
      <c r="N1074" s="23">
        <v>6168000</v>
      </c>
      <c r="O1074" s="25">
        <v>4491200</v>
      </c>
    </row>
    <row r="1075" spans="2:15" ht="15" customHeight="1">
      <c r="B1075" s="16">
        <f t="shared" si="125"/>
        <v>0</v>
      </c>
      <c r="C1075" s="16">
        <f t="shared" ref="C1075:K1084" si="127">IF(AND($M1075&lt;=C$4,C$4&lt;$N1075),$O1075,0)</f>
        <v>0</v>
      </c>
      <c r="D1075" s="16">
        <f t="shared" si="127"/>
        <v>0</v>
      </c>
      <c r="E1075" s="16">
        <f t="shared" si="127"/>
        <v>0</v>
      </c>
      <c r="F1075" s="16">
        <f t="shared" si="127"/>
        <v>0</v>
      </c>
      <c r="G1075" s="16">
        <f t="shared" si="127"/>
        <v>0</v>
      </c>
      <c r="H1075" s="16">
        <f t="shared" si="127"/>
        <v>0</v>
      </c>
      <c r="I1075" s="16">
        <f t="shared" si="127"/>
        <v>0</v>
      </c>
      <c r="J1075" s="16">
        <f t="shared" si="127"/>
        <v>0</v>
      </c>
      <c r="K1075" s="16">
        <f t="shared" si="127"/>
        <v>0</v>
      </c>
      <c r="M1075" s="22">
        <v>6168000</v>
      </c>
      <c r="N1075" s="23">
        <v>6172000</v>
      </c>
      <c r="O1075" s="25">
        <v>4494400</v>
      </c>
    </row>
    <row r="1076" spans="2:15" ht="15" customHeight="1">
      <c r="B1076" s="16">
        <f t="shared" si="125"/>
        <v>0</v>
      </c>
      <c r="C1076" s="16">
        <f t="shared" si="127"/>
        <v>0</v>
      </c>
      <c r="D1076" s="16">
        <f t="shared" si="127"/>
        <v>0</v>
      </c>
      <c r="E1076" s="16">
        <f t="shared" si="127"/>
        <v>0</v>
      </c>
      <c r="F1076" s="16">
        <f t="shared" si="127"/>
        <v>0</v>
      </c>
      <c r="G1076" s="16">
        <f t="shared" si="127"/>
        <v>0</v>
      </c>
      <c r="H1076" s="16">
        <f t="shared" si="127"/>
        <v>0</v>
      </c>
      <c r="I1076" s="16">
        <f t="shared" si="127"/>
        <v>0</v>
      </c>
      <c r="J1076" s="16">
        <f t="shared" si="127"/>
        <v>0</v>
      </c>
      <c r="K1076" s="16">
        <f t="shared" si="127"/>
        <v>0</v>
      </c>
      <c r="M1076" s="22">
        <v>6172000</v>
      </c>
      <c r="N1076" s="23">
        <v>6176000</v>
      </c>
      <c r="O1076" s="25">
        <v>4497600</v>
      </c>
    </row>
    <row r="1077" spans="2:15" ht="15" customHeight="1">
      <c r="B1077" s="16">
        <f t="shared" si="125"/>
        <v>0</v>
      </c>
      <c r="C1077" s="16">
        <f t="shared" si="127"/>
        <v>0</v>
      </c>
      <c r="D1077" s="16">
        <f t="shared" si="127"/>
        <v>0</v>
      </c>
      <c r="E1077" s="16">
        <f t="shared" si="127"/>
        <v>0</v>
      </c>
      <c r="F1077" s="16">
        <f t="shared" si="127"/>
        <v>0</v>
      </c>
      <c r="G1077" s="16">
        <f t="shared" si="127"/>
        <v>0</v>
      </c>
      <c r="H1077" s="16">
        <f t="shared" si="127"/>
        <v>0</v>
      </c>
      <c r="I1077" s="16">
        <f t="shared" si="127"/>
        <v>0</v>
      </c>
      <c r="J1077" s="16">
        <f t="shared" si="127"/>
        <v>0</v>
      </c>
      <c r="K1077" s="16">
        <f t="shared" si="127"/>
        <v>0</v>
      </c>
      <c r="M1077" s="22">
        <v>6176000</v>
      </c>
      <c r="N1077" s="23">
        <v>6180000</v>
      </c>
      <c r="O1077" s="25">
        <v>4500800</v>
      </c>
    </row>
    <row r="1078" spans="2:15" ht="15" customHeight="1">
      <c r="B1078" s="16">
        <f t="shared" si="125"/>
        <v>0</v>
      </c>
      <c r="C1078" s="16">
        <f t="shared" si="127"/>
        <v>0</v>
      </c>
      <c r="D1078" s="16">
        <f t="shared" si="127"/>
        <v>0</v>
      </c>
      <c r="E1078" s="16">
        <f t="shared" si="127"/>
        <v>0</v>
      </c>
      <c r="F1078" s="16">
        <f t="shared" si="127"/>
        <v>0</v>
      </c>
      <c r="G1078" s="16">
        <f t="shared" si="127"/>
        <v>0</v>
      </c>
      <c r="H1078" s="16">
        <f t="shared" si="127"/>
        <v>0</v>
      </c>
      <c r="I1078" s="16">
        <f t="shared" si="127"/>
        <v>0</v>
      </c>
      <c r="J1078" s="16">
        <f t="shared" si="127"/>
        <v>0</v>
      </c>
      <c r="K1078" s="16">
        <f t="shared" si="127"/>
        <v>0</v>
      </c>
      <c r="M1078" s="22">
        <v>6180000</v>
      </c>
      <c r="N1078" s="23">
        <v>6184000</v>
      </c>
      <c r="O1078" s="25">
        <v>4504000</v>
      </c>
    </row>
    <row r="1079" spans="2:15" ht="15" customHeight="1">
      <c r="B1079" s="16">
        <f t="shared" si="125"/>
        <v>0</v>
      </c>
      <c r="C1079" s="16">
        <f t="shared" si="127"/>
        <v>0</v>
      </c>
      <c r="D1079" s="16">
        <f t="shared" si="127"/>
        <v>0</v>
      </c>
      <c r="E1079" s="16">
        <f t="shared" si="127"/>
        <v>0</v>
      </c>
      <c r="F1079" s="16">
        <f t="shared" si="127"/>
        <v>0</v>
      </c>
      <c r="G1079" s="16">
        <f t="shared" si="127"/>
        <v>0</v>
      </c>
      <c r="H1079" s="16">
        <f t="shared" si="127"/>
        <v>0</v>
      </c>
      <c r="I1079" s="16">
        <f t="shared" si="127"/>
        <v>0</v>
      </c>
      <c r="J1079" s="16">
        <f t="shared" si="127"/>
        <v>0</v>
      </c>
      <c r="K1079" s="16">
        <f t="shared" si="127"/>
        <v>0</v>
      </c>
      <c r="M1079" s="22">
        <v>6184000</v>
      </c>
      <c r="N1079" s="23">
        <v>6188000</v>
      </c>
      <c r="O1079" s="25">
        <v>4507200</v>
      </c>
    </row>
    <row r="1080" spans="2:15" ht="15" customHeight="1">
      <c r="B1080" s="16">
        <f t="shared" si="125"/>
        <v>0</v>
      </c>
      <c r="C1080" s="16">
        <f t="shared" si="127"/>
        <v>0</v>
      </c>
      <c r="D1080" s="16">
        <f t="shared" si="127"/>
        <v>0</v>
      </c>
      <c r="E1080" s="16">
        <f t="shared" si="127"/>
        <v>0</v>
      </c>
      <c r="F1080" s="16">
        <f t="shared" si="127"/>
        <v>0</v>
      </c>
      <c r="G1080" s="16">
        <f t="shared" si="127"/>
        <v>0</v>
      </c>
      <c r="H1080" s="16">
        <f t="shared" si="127"/>
        <v>0</v>
      </c>
      <c r="I1080" s="16">
        <f t="shared" si="127"/>
        <v>0</v>
      </c>
      <c r="J1080" s="16">
        <f t="shared" si="127"/>
        <v>0</v>
      </c>
      <c r="K1080" s="16">
        <f t="shared" si="127"/>
        <v>0</v>
      </c>
      <c r="M1080" s="22">
        <v>6188000</v>
      </c>
      <c r="N1080" s="23">
        <v>6192000</v>
      </c>
      <c r="O1080" s="25">
        <v>4510400</v>
      </c>
    </row>
    <row r="1081" spans="2:15" ht="15" customHeight="1">
      <c r="B1081" s="16">
        <f t="shared" si="125"/>
        <v>0</v>
      </c>
      <c r="C1081" s="16">
        <f t="shared" si="127"/>
        <v>0</v>
      </c>
      <c r="D1081" s="16">
        <f t="shared" si="127"/>
        <v>0</v>
      </c>
      <c r="E1081" s="16">
        <f t="shared" si="127"/>
        <v>0</v>
      </c>
      <c r="F1081" s="16">
        <f t="shared" si="127"/>
        <v>0</v>
      </c>
      <c r="G1081" s="16">
        <f t="shared" si="127"/>
        <v>0</v>
      </c>
      <c r="H1081" s="16">
        <f t="shared" si="127"/>
        <v>0</v>
      </c>
      <c r="I1081" s="16">
        <f t="shared" si="127"/>
        <v>0</v>
      </c>
      <c r="J1081" s="16">
        <f t="shared" si="127"/>
        <v>0</v>
      </c>
      <c r="K1081" s="16">
        <f t="shared" si="127"/>
        <v>0</v>
      </c>
      <c r="M1081" s="22">
        <v>6192000</v>
      </c>
      <c r="N1081" s="23">
        <v>6196000</v>
      </c>
      <c r="O1081" s="25">
        <v>4513600</v>
      </c>
    </row>
    <row r="1082" spans="2:15" ht="15" customHeight="1">
      <c r="B1082" s="16">
        <f t="shared" si="125"/>
        <v>0</v>
      </c>
      <c r="C1082" s="16">
        <f t="shared" si="127"/>
        <v>0</v>
      </c>
      <c r="D1082" s="16">
        <f t="shared" si="127"/>
        <v>0</v>
      </c>
      <c r="E1082" s="16">
        <f t="shared" si="127"/>
        <v>0</v>
      </c>
      <c r="F1082" s="16">
        <f t="shared" si="127"/>
        <v>0</v>
      </c>
      <c r="G1082" s="16">
        <f t="shared" si="127"/>
        <v>0</v>
      </c>
      <c r="H1082" s="16">
        <f t="shared" si="127"/>
        <v>0</v>
      </c>
      <c r="I1082" s="16">
        <f t="shared" si="127"/>
        <v>0</v>
      </c>
      <c r="J1082" s="16">
        <f t="shared" si="127"/>
        <v>0</v>
      </c>
      <c r="K1082" s="16">
        <f t="shared" si="127"/>
        <v>0</v>
      </c>
      <c r="M1082" s="22">
        <v>6196000</v>
      </c>
      <c r="N1082" s="23">
        <v>6200000</v>
      </c>
      <c r="O1082" s="25">
        <v>4516800</v>
      </c>
    </row>
    <row r="1083" spans="2:15" ht="15" customHeight="1">
      <c r="B1083" s="16">
        <f t="shared" si="125"/>
        <v>0</v>
      </c>
      <c r="C1083" s="16">
        <f t="shared" si="127"/>
        <v>0</v>
      </c>
      <c r="D1083" s="16">
        <f t="shared" si="127"/>
        <v>0</v>
      </c>
      <c r="E1083" s="16">
        <f t="shared" si="127"/>
        <v>0</v>
      </c>
      <c r="F1083" s="16">
        <f t="shared" si="127"/>
        <v>0</v>
      </c>
      <c r="G1083" s="16">
        <f t="shared" si="127"/>
        <v>0</v>
      </c>
      <c r="H1083" s="16">
        <f t="shared" si="127"/>
        <v>0</v>
      </c>
      <c r="I1083" s="16">
        <f t="shared" si="127"/>
        <v>0</v>
      </c>
      <c r="J1083" s="16">
        <f t="shared" si="127"/>
        <v>0</v>
      </c>
      <c r="K1083" s="16">
        <f t="shared" si="127"/>
        <v>0</v>
      </c>
      <c r="M1083" s="22">
        <v>6200000</v>
      </c>
      <c r="N1083" s="23">
        <v>6204000</v>
      </c>
      <c r="O1083" s="25">
        <v>4520000</v>
      </c>
    </row>
    <row r="1084" spans="2:15" ht="15" customHeight="1">
      <c r="B1084" s="16">
        <f t="shared" si="125"/>
        <v>0</v>
      </c>
      <c r="C1084" s="16">
        <f t="shared" si="127"/>
        <v>0</v>
      </c>
      <c r="D1084" s="16">
        <f t="shared" si="127"/>
        <v>0</v>
      </c>
      <c r="E1084" s="16">
        <f t="shared" si="127"/>
        <v>0</v>
      </c>
      <c r="F1084" s="16">
        <f t="shared" si="127"/>
        <v>0</v>
      </c>
      <c r="G1084" s="16">
        <f t="shared" si="127"/>
        <v>0</v>
      </c>
      <c r="H1084" s="16">
        <f t="shared" si="127"/>
        <v>0</v>
      </c>
      <c r="I1084" s="16">
        <f t="shared" si="127"/>
        <v>0</v>
      </c>
      <c r="J1084" s="16">
        <f t="shared" si="127"/>
        <v>0</v>
      </c>
      <c r="K1084" s="16">
        <f t="shared" si="127"/>
        <v>0</v>
      </c>
      <c r="M1084" s="22">
        <v>6204000</v>
      </c>
      <c r="N1084" s="23">
        <v>6208000</v>
      </c>
      <c r="O1084" s="25">
        <v>4523200</v>
      </c>
    </row>
    <row r="1085" spans="2:15" ht="15" customHeight="1">
      <c r="B1085" s="16">
        <f t="shared" si="125"/>
        <v>0</v>
      </c>
      <c r="C1085" s="16">
        <f t="shared" ref="C1085:K1090" si="128">IF(AND($M1085&lt;=C$4,C$4&lt;$N1085),$O1085,0)</f>
        <v>0</v>
      </c>
      <c r="D1085" s="16">
        <f t="shared" si="128"/>
        <v>0</v>
      </c>
      <c r="E1085" s="16">
        <f t="shared" si="128"/>
        <v>0</v>
      </c>
      <c r="F1085" s="16">
        <f t="shared" si="128"/>
        <v>0</v>
      </c>
      <c r="G1085" s="16">
        <f t="shared" si="128"/>
        <v>0</v>
      </c>
      <c r="H1085" s="16">
        <f t="shared" si="128"/>
        <v>0</v>
      </c>
      <c r="I1085" s="16">
        <f t="shared" si="128"/>
        <v>0</v>
      </c>
      <c r="J1085" s="16">
        <f t="shared" si="128"/>
        <v>0</v>
      </c>
      <c r="K1085" s="16">
        <f t="shared" si="128"/>
        <v>0</v>
      </c>
      <c r="M1085" s="22">
        <v>6208000</v>
      </c>
      <c r="N1085" s="23">
        <v>6212000</v>
      </c>
      <c r="O1085" s="25">
        <v>4526400</v>
      </c>
    </row>
    <row r="1086" spans="2:15" ht="15" customHeight="1">
      <c r="B1086" s="16">
        <f t="shared" si="125"/>
        <v>0</v>
      </c>
      <c r="C1086" s="16">
        <f t="shared" si="128"/>
        <v>0</v>
      </c>
      <c r="D1086" s="16">
        <f t="shared" si="128"/>
        <v>0</v>
      </c>
      <c r="E1086" s="16">
        <f t="shared" si="128"/>
        <v>0</v>
      </c>
      <c r="F1086" s="16">
        <f t="shared" si="128"/>
        <v>0</v>
      </c>
      <c r="G1086" s="16">
        <f t="shared" si="128"/>
        <v>0</v>
      </c>
      <c r="H1086" s="16">
        <f t="shared" si="128"/>
        <v>0</v>
      </c>
      <c r="I1086" s="16">
        <f t="shared" si="128"/>
        <v>0</v>
      </c>
      <c r="J1086" s="16">
        <f t="shared" si="128"/>
        <v>0</v>
      </c>
      <c r="K1086" s="16">
        <f t="shared" si="128"/>
        <v>0</v>
      </c>
      <c r="M1086" s="22">
        <v>6212000</v>
      </c>
      <c r="N1086" s="23">
        <v>6216000</v>
      </c>
      <c r="O1086" s="25">
        <v>4529600</v>
      </c>
    </row>
    <row r="1087" spans="2:15" ht="15" customHeight="1">
      <c r="B1087" s="16">
        <f t="shared" si="125"/>
        <v>0</v>
      </c>
      <c r="C1087" s="16">
        <f t="shared" si="128"/>
        <v>0</v>
      </c>
      <c r="D1087" s="16">
        <f t="shared" si="128"/>
        <v>0</v>
      </c>
      <c r="E1087" s="16">
        <f t="shared" si="128"/>
        <v>0</v>
      </c>
      <c r="F1087" s="16">
        <f t="shared" si="128"/>
        <v>0</v>
      </c>
      <c r="G1087" s="16">
        <f t="shared" si="128"/>
        <v>0</v>
      </c>
      <c r="H1087" s="16">
        <f t="shared" si="128"/>
        <v>0</v>
      </c>
      <c r="I1087" s="16">
        <f t="shared" si="128"/>
        <v>0</v>
      </c>
      <c r="J1087" s="16">
        <f t="shared" si="128"/>
        <v>0</v>
      </c>
      <c r="K1087" s="16">
        <f t="shared" si="128"/>
        <v>0</v>
      </c>
      <c r="M1087" s="22">
        <v>6216000</v>
      </c>
      <c r="N1087" s="23">
        <v>6220000</v>
      </c>
      <c r="O1087" s="25">
        <v>4532800</v>
      </c>
    </row>
    <row r="1088" spans="2:15" ht="15" customHeight="1">
      <c r="B1088" s="16">
        <f t="shared" si="125"/>
        <v>0</v>
      </c>
      <c r="C1088" s="16">
        <f t="shared" si="128"/>
        <v>0</v>
      </c>
      <c r="D1088" s="16">
        <f t="shared" si="128"/>
        <v>0</v>
      </c>
      <c r="E1088" s="16">
        <f t="shared" si="128"/>
        <v>0</v>
      </c>
      <c r="F1088" s="16">
        <f t="shared" si="128"/>
        <v>0</v>
      </c>
      <c r="G1088" s="16">
        <f t="shared" si="128"/>
        <v>0</v>
      </c>
      <c r="H1088" s="16">
        <f t="shared" si="128"/>
        <v>0</v>
      </c>
      <c r="I1088" s="16">
        <f t="shared" si="128"/>
        <v>0</v>
      </c>
      <c r="J1088" s="16">
        <f t="shared" si="128"/>
        <v>0</v>
      </c>
      <c r="K1088" s="16">
        <f t="shared" si="128"/>
        <v>0</v>
      </c>
      <c r="M1088" s="22">
        <v>6220000</v>
      </c>
      <c r="N1088" s="23">
        <v>6224000</v>
      </c>
      <c r="O1088" s="25">
        <v>4536000</v>
      </c>
    </row>
    <row r="1089" spans="2:15" ht="15" customHeight="1">
      <c r="B1089" s="16">
        <f t="shared" si="125"/>
        <v>0</v>
      </c>
      <c r="C1089" s="16">
        <f t="shared" si="128"/>
        <v>0</v>
      </c>
      <c r="D1089" s="16">
        <f t="shared" si="128"/>
        <v>0</v>
      </c>
      <c r="E1089" s="16">
        <f t="shared" si="128"/>
        <v>0</v>
      </c>
      <c r="F1089" s="16">
        <f t="shared" si="128"/>
        <v>0</v>
      </c>
      <c r="G1089" s="16">
        <f t="shared" si="128"/>
        <v>0</v>
      </c>
      <c r="H1089" s="16">
        <f t="shared" si="128"/>
        <v>0</v>
      </c>
      <c r="I1089" s="16">
        <f t="shared" si="128"/>
        <v>0</v>
      </c>
      <c r="J1089" s="16">
        <f t="shared" si="128"/>
        <v>0</v>
      </c>
      <c r="K1089" s="16">
        <f t="shared" si="128"/>
        <v>0</v>
      </c>
      <c r="M1089" s="22">
        <v>6224000</v>
      </c>
      <c r="N1089" s="23">
        <v>6228000</v>
      </c>
      <c r="O1089" s="25">
        <v>4539200</v>
      </c>
    </row>
    <row r="1090" spans="2:15" ht="15" customHeight="1">
      <c r="B1090" s="16">
        <f t="shared" si="125"/>
        <v>0</v>
      </c>
      <c r="C1090" s="16">
        <f t="shared" si="128"/>
        <v>0</v>
      </c>
      <c r="D1090" s="16">
        <f t="shared" si="128"/>
        <v>0</v>
      </c>
      <c r="E1090" s="16">
        <f t="shared" si="128"/>
        <v>0</v>
      </c>
      <c r="F1090" s="16">
        <f t="shared" si="128"/>
        <v>0</v>
      </c>
      <c r="G1090" s="16">
        <f t="shared" si="128"/>
        <v>0</v>
      </c>
      <c r="H1090" s="16">
        <f t="shared" si="128"/>
        <v>0</v>
      </c>
      <c r="I1090" s="16">
        <f t="shared" si="128"/>
        <v>0</v>
      </c>
      <c r="J1090" s="16">
        <f t="shared" si="128"/>
        <v>0</v>
      </c>
      <c r="K1090" s="16">
        <f t="shared" si="128"/>
        <v>0</v>
      </c>
      <c r="M1090" s="22">
        <v>6228000</v>
      </c>
      <c r="N1090" s="23">
        <v>6232000</v>
      </c>
      <c r="O1090" s="25">
        <v>4542400</v>
      </c>
    </row>
    <row r="1091" spans="2:15" ht="15" customHeight="1">
      <c r="B1091" s="16">
        <f t="shared" si="125"/>
        <v>0</v>
      </c>
      <c r="C1091" s="16">
        <f>IF(AND($M1091&lt;=C$4,C$4&lt;$N1091),$O1091,0)</f>
        <v>0</v>
      </c>
      <c r="D1091" s="16">
        <f>IF(AND($M1091&lt;=D$4,D$4&lt;$N1091),$O1091,0)</f>
        <v>0</v>
      </c>
      <c r="E1091" s="16">
        <f>IF(AND($M1091&lt;=E$4,E$4&lt;$N1091),$O1091,0)</f>
        <v>0</v>
      </c>
      <c r="F1091" s="16">
        <f>IF(AND($M1091&lt;=F$4,F$4&lt;$N1091),$O1091,0)</f>
        <v>0</v>
      </c>
      <c r="G1091" s="16">
        <f>IF(AND($M1091&lt;=G$4,G$4&lt;$N1091),$O1091,0)</f>
        <v>0</v>
      </c>
      <c r="H1091" s="16">
        <f t="shared" ref="C1091:K1106" si="129">IF(AND($M1091&lt;=H$4,H$4&lt;$N1091),$O1091,0)</f>
        <v>0</v>
      </c>
      <c r="I1091" s="16">
        <f t="shared" si="129"/>
        <v>0</v>
      </c>
      <c r="J1091" s="16">
        <f t="shared" si="129"/>
        <v>0</v>
      </c>
      <c r="K1091" s="16">
        <f t="shared" si="129"/>
        <v>0</v>
      </c>
      <c r="M1091" s="22">
        <v>6232000</v>
      </c>
      <c r="N1091" s="23">
        <v>6236000</v>
      </c>
      <c r="O1091" s="25">
        <v>4545600</v>
      </c>
    </row>
    <row r="1092" spans="2:15" ht="15" customHeight="1">
      <c r="B1092" s="16">
        <f t="shared" si="125"/>
        <v>0</v>
      </c>
      <c r="C1092" s="16">
        <f t="shared" si="129"/>
        <v>0</v>
      </c>
      <c r="D1092" s="16">
        <f t="shared" si="129"/>
        <v>0</v>
      </c>
      <c r="E1092" s="16">
        <f t="shared" si="129"/>
        <v>0</v>
      </c>
      <c r="F1092" s="16">
        <f t="shared" si="129"/>
        <v>0</v>
      </c>
      <c r="G1092" s="16">
        <f t="shared" si="129"/>
        <v>0</v>
      </c>
      <c r="H1092" s="16">
        <f t="shared" si="129"/>
        <v>0</v>
      </c>
      <c r="I1092" s="16">
        <f t="shared" si="129"/>
        <v>0</v>
      </c>
      <c r="J1092" s="16">
        <f t="shared" si="129"/>
        <v>0</v>
      </c>
      <c r="K1092" s="16">
        <f t="shared" si="129"/>
        <v>0</v>
      </c>
      <c r="M1092" s="22">
        <v>6236000</v>
      </c>
      <c r="N1092" s="23">
        <v>6240000</v>
      </c>
      <c r="O1092" s="25">
        <v>4548800</v>
      </c>
    </row>
    <row r="1093" spans="2:15" ht="15" customHeight="1">
      <c r="B1093" s="16">
        <f t="shared" si="125"/>
        <v>0</v>
      </c>
      <c r="C1093" s="16">
        <f t="shared" si="129"/>
        <v>0</v>
      </c>
      <c r="D1093" s="16">
        <f t="shared" si="129"/>
        <v>0</v>
      </c>
      <c r="E1093" s="16">
        <f t="shared" si="129"/>
        <v>0</v>
      </c>
      <c r="F1093" s="16">
        <f t="shared" si="129"/>
        <v>0</v>
      </c>
      <c r="G1093" s="16">
        <f t="shared" si="129"/>
        <v>0</v>
      </c>
      <c r="H1093" s="16">
        <f t="shared" si="129"/>
        <v>0</v>
      </c>
      <c r="I1093" s="16">
        <f t="shared" si="129"/>
        <v>0</v>
      </c>
      <c r="J1093" s="16">
        <f t="shared" si="129"/>
        <v>0</v>
      </c>
      <c r="K1093" s="16">
        <f t="shared" si="129"/>
        <v>0</v>
      </c>
      <c r="M1093" s="22">
        <v>6240000</v>
      </c>
      <c r="N1093" s="23">
        <v>6244000</v>
      </c>
      <c r="O1093" s="25">
        <v>4552000</v>
      </c>
    </row>
    <row r="1094" spans="2:15" ht="15" customHeight="1">
      <c r="B1094" s="16">
        <f t="shared" si="125"/>
        <v>0</v>
      </c>
      <c r="C1094" s="16">
        <f t="shared" si="129"/>
        <v>0</v>
      </c>
      <c r="D1094" s="16">
        <f t="shared" si="129"/>
        <v>0</v>
      </c>
      <c r="E1094" s="16">
        <f t="shared" si="129"/>
        <v>0</v>
      </c>
      <c r="F1094" s="16">
        <f t="shared" si="129"/>
        <v>0</v>
      </c>
      <c r="G1094" s="16">
        <f t="shared" si="129"/>
        <v>0</v>
      </c>
      <c r="H1094" s="16">
        <f t="shared" si="129"/>
        <v>0</v>
      </c>
      <c r="I1094" s="16">
        <f t="shared" si="129"/>
        <v>0</v>
      </c>
      <c r="J1094" s="16">
        <f t="shared" si="129"/>
        <v>0</v>
      </c>
      <c r="K1094" s="16">
        <f t="shared" si="129"/>
        <v>0</v>
      </c>
      <c r="M1094" s="22">
        <v>6244000</v>
      </c>
      <c r="N1094" s="23">
        <v>6248000</v>
      </c>
      <c r="O1094" s="25">
        <v>4555200</v>
      </c>
    </row>
    <row r="1095" spans="2:15" ht="15" customHeight="1">
      <c r="B1095" s="16">
        <f t="shared" si="125"/>
        <v>0</v>
      </c>
      <c r="C1095" s="16">
        <f t="shared" si="129"/>
        <v>0</v>
      </c>
      <c r="D1095" s="16">
        <f t="shared" si="129"/>
        <v>0</v>
      </c>
      <c r="E1095" s="16">
        <f t="shared" si="129"/>
        <v>0</v>
      </c>
      <c r="F1095" s="16">
        <f t="shared" si="129"/>
        <v>0</v>
      </c>
      <c r="G1095" s="16">
        <f t="shared" si="129"/>
        <v>0</v>
      </c>
      <c r="H1095" s="16">
        <f t="shared" si="129"/>
        <v>0</v>
      </c>
      <c r="I1095" s="16">
        <f t="shared" si="129"/>
        <v>0</v>
      </c>
      <c r="J1095" s="16">
        <f t="shared" si="129"/>
        <v>0</v>
      </c>
      <c r="K1095" s="16">
        <f t="shared" si="129"/>
        <v>0</v>
      </c>
      <c r="M1095" s="22">
        <v>6248000</v>
      </c>
      <c r="N1095" s="23">
        <v>6252000</v>
      </c>
      <c r="O1095" s="25">
        <v>4558400</v>
      </c>
    </row>
    <row r="1096" spans="2:15" ht="15" customHeight="1">
      <c r="B1096" s="16">
        <f t="shared" si="125"/>
        <v>0</v>
      </c>
      <c r="C1096" s="16">
        <f t="shared" si="129"/>
        <v>0</v>
      </c>
      <c r="D1096" s="16">
        <f t="shared" si="129"/>
        <v>0</v>
      </c>
      <c r="E1096" s="16">
        <f t="shared" si="129"/>
        <v>0</v>
      </c>
      <c r="F1096" s="16">
        <f t="shared" si="129"/>
        <v>0</v>
      </c>
      <c r="G1096" s="16">
        <f t="shared" si="129"/>
        <v>0</v>
      </c>
      <c r="H1096" s="16">
        <f t="shared" si="129"/>
        <v>0</v>
      </c>
      <c r="I1096" s="16">
        <f t="shared" si="129"/>
        <v>0</v>
      </c>
      <c r="J1096" s="16">
        <f t="shared" si="129"/>
        <v>0</v>
      </c>
      <c r="K1096" s="16">
        <f t="shared" si="129"/>
        <v>0</v>
      </c>
      <c r="M1096" s="22">
        <v>6252000</v>
      </c>
      <c r="N1096" s="23">
        <v>6256000</v>
      </c>
      <c r="O1096" s="25">
        <v>4561600</v>
      </c>
    </row>
    <row r="1097" spans="2:15" ht="15" customHeight="1">
      <c r="B1097" s="16">
        <f t="shared" si="125"/>
        <v>0</v>
      </c>
      <c r="C1097" s="16">
        <f t="shared" si="129"/>
        <v>0</v>
      </c>
      <c r="D1097" s="16">
        <f t="shared" si="129"/>
        <v>0</v>
      </c>
      <c r="E1097" s="16">
        <f t="shared" si="129"/>
        <v>0</v>
      </c>
      <c r="F1097" s="16">
        <f t="shared" si="129"/>
        <v>0</v>
      </c>
      <c r="G1097" s="16">
        <f t="shared" si="129"/>
        <v>0</v>
      </c>
      <c r="H1097" s="16">
        <f t="shared" si="129"/>
        <v>0</v>
      </c>
      <c r="I1097" s="16">
        <f t="shared" si="129"/>
        <v>0</v>
      </c>
      <c r="J1097" s="16">
        <f t="shared" si="129"/>
        <v>0</v>
      </c>
      <c r="K1097" s="16">
        <f t="shared" si="129"/>
        <v>0</v>
      </c>
      <c r="M1097" s="22">
        <v>6256000</v>
      </c>
      <c r="N1097" s="23">
        <v>6260000</v>
      </c>
      <c r="O1097" s="25">
        <v>4564800</v>
      </c>
    </row>
    <row r="1098" spans="2:15" ht="15" customHeight="1">
      <c r="B1098" s="16">
        <f t="shared" si="125"/>
        <v>0</v>
      </c>
      <c r="C1098" s="16">
        <f t="shared" si="129"/>
        <v>0</v>
      </c>
      <c r="D1098" s="16">
        <f t="shared" si="129"/>
        <v>0</v>
      </c>
      <c r="E1098" s="16">
        <f t="shared" si="129"/>
        <v>0</v>
      </c>
      <c r="F1098" s="16">
        <f t="shared" si="129"/>
        <v>0</v>
      </c>
      <c r="G1098" s="16">
        <f t="shared" si="129"/>
        <v>0</v>
      </c>
      <c r="H1098" s="16">
        <f t="shared" si="129"/>
        <v>0</v>
      </c>
      <c r="I1098" s="16">
        <f t="shared" si="129"/>
        <v>0</v>
      </c>
      <c r="J1098" s="16">
        <f t="shared" si="129"/>
        <v>0</v>
      </c>
      <c r="K1098" s="16">
        <f t="shared" si="129"/>
        <v>0</v>
      </c>
      <c r="M1098" s="22">
        <v>6260000</v>
      </c>
      <c r="N1098" s="23">
        <v>6264000</v>
      </c>
      <c r="O1098" s="25">
        <v>4568000</v>
      </c>
    </row>
    <row r="1099" spans="2:15" ht="15" customHeight="1">
      <c r="B1099" s="16">
        <f t="shared" si="125"/>
        <v>0</v>
      </c>
      <c r="C1099" s="16">
        <f t="shared" si="129"/>
        <v>0</v>
      </c>
      <c r="D1099" s="16">
        <f t="shared" si="129"/>
        <v>0</v>
      </c>
      <c r="E1099" s="16">
        <f t="shared" si="129"/>
        <v>0</v>
      </c>
      <c r="F1099" s="16">
        <f t="shared" si="129"/>
        <v>0</v>
      </c>
      <c r="G1099" s="16">
        <f t="shared" si="129"/>
        <v>0</v>
      </c>
      <c r="H1099" s="16">
        <f t="shared" si="129"/>
        <v>0</v>
      </c>
      <c r="I1099" s="16">
        <f t="shared" si="129"/>
        <v>0</v>
      </c>
      <c r="J1099" s="16">
        <f t="shared" si="129"/>
        <v>0</v>
      </c>
      <c r="K1099" s="16">
        <f t="shared" si="129"/>
        <v>0</v>
      </c>
      <c r="M1099" s="22">
        <v>6264000</v>
      </c>
      <c r="N1099" s="23">
        <v>6268000</v>
      </c>
      <c r="O1099" s="25">
        <v>4571200</v>
      </c>
    </row>
    <row r="1100" spans="2:15" ht="15" customHeight="1">
      <c r="B1100" s="16">
        <f t="shared" si="125"/>
        <v>0</v>
      </c>
      <c r="C1100" s="16">
        <f t="shared" si="129"/>
        <v>0</v>
      </c>
      <c r="D1100" s="16">
        <f t="shared" si="129"/>
        <v>0</v>
      </c>
      <c r="E1100" s="16">
        <f t="shared" si="129"/>
        <v>0</v>
      </c>
      <c r="F1100" s="16">
        <f t="shared" si="129"/>
        <v>0</v>
      </c>
      <c r="G1100" s="16">
        <f t="shared" si="129"/>
        <v>0</v>
      </c>
      <c r="H1100" s="16">
        <f t="shared" si="129"/>
        <v>0</v>
      </c>
      <c r="I1100" s="16">
        <f t="shared" si="129"/>
        <v>0</v>
      </c>
      <c r="J1100" s="16">
        <f t="shared" si="129"/>
        <v>0</v>
      </c>
      <c r="K1100" s="16">
        <f t="shared" si="129"/>
        <v>0</v>
      </c>
      <c r="M1100" s="22">
        <v>6268000</v>
      </c>
      <c r="N1100" s="23">
        <v>6272000</v>
      </c>
      <c r="O1100" s="25">
        <v>4574400</v>
      </c>
    </row>
    <row r="1101" spans="2:15" ht="15" customHeight="1">
      <c r="B1101" s="16">
        <f t="shared" si="125"/>
        <v>0</v>
      </c>
      <c r="C1101" s="16">
        <f t="shared" si="129"/>
        <v>0</v>
      </c>
      <c r="D1101" s="16">
        <f t="shared" si="129"/>
        <v>0</v>
      </c>
      <c r="E1101" s="16">
        <f t="shared" si="129"/>
        <v>0</v>
      </c>
      <c r="F1101" s="16">
        <f t="shared" si="129"/>
        <v>0</v>
      </c>
      <c r="G1101" s="16">
        <f t="shared" si="129"/>
        <v>0</v>
      </c>
      <c r="H1101" s="16">
        <f t="shared" si="129"/>
        <v>0</v>
      </c>
      <c r="I1101" s="16">
        <f t="shared" si="129"/>
        <v>0</v>
      </c>
      <c r="J1101" s="16">
        <f t="shared" si="129"/>
        <v>0</v>
      </c>
      <c r="K1101" s="16">
        <f t="shared" si="129"/>
        <v>0</v>
      </c>
      <c r="M1101" s="22">
        <v>6272000</v>
      </c>
      <c r="N1101" s="23">
        <v>6276000</v>
      </c>
      <c r="O1101" s="25">
        <v>4577600</v>
      </c>
    </row>
    <row r="1102" spans="2:15" ht="15" customHeight="1">
      <c r="B1102" s="16">
        <f t="shared" si="125"/>
        <v>0</v>
      </c>
      <c r="C1102" s="16">
        <f t="shared" si="129"/>
        <v>0</v>
      </c>
      <c r="D1102" s="16">
        <f t="shared" si="129"/>
        <v>0</v>
      </c>
      <c r="E1102" s="16">
        <f t="shared" si="129"/>
        <v>0</v>
      </c>
      <c r="F1102" s="16">
        <f t="shared" si="129"/>
        <v>0</v>
      </c>
      <c r="G1102" s="16">
        <f t="shared" si="129"/>
        <v>0</v>
      </c>
      <c r="H1102" s="16">
        <f t="shared" si="129"/>
        <v>0</v>
      </c>
      <c r="I1102" s="16">
        <f t="shared" si="129"/>
        <v>0</v>
      </c>
      <c r="J1102" s="16">
        <f t="shared" si="129"/>
        <v>0</v>
      </c>
      <c r="K1102" s="16">
        <f t="shared" si="129"/>
        <v>0</v>
      </c>
      <c r="M1102" s="22">
        <v>6276000</v>
      </c>
      <c r="N1102" s="23">
        <v>6280000</v>
      </c>
      <c r="O1102" s="25">
        <v>4580800</v>
      </c>
    </row>
    <row r="1103" spans="2:15" ht="15" customHeight="1">
      <c r="B1103" s="16">
        <f t="shared" si="125"/>
        <v>0</v>
      </c>
      <c r="C1103" s="16">
        <f t="shared" si="129"/>
        <v>0</v>
      </c>
      <c r="D1103" s="16">
        <f t="shared" si="129"/>
        <v>0</v>
      </c>
      <c r="E1103" s="16">
        <f t="shared" si="129"/>
        <v>0</v>
      </c>
      <c r="F1103" s="16">
        <f t="shared" si="129"/>
        <v>0</v>
      </c>
      <c r="G1103" s="16">
        <f t="shared" si="129"/>
        <v>0</v>
      </c>
      <c r="H1103" s="16">
        <f t="shared" si="129"/>
        <v>0</v>
      </c>
      <c r="I1103" s="16">
        <f t="shared" si="129"/>
        <v>0</v>
      </c>
      <c r="J1103" s="16">
        <f t="shared" si="129"/>
        <v>0</v>
      </c>
      <c r="K1103" s="16">
        <f t="shared" si="129"/>
        <v>0</v>
      </c>
      <c r="M1103" s="22">
        <v>6280000</v>
      </c>
      <c r="N1103" s="23">
        <v>6284000</v>
      </c>
      <c r="O1103" s="25">
        <v>4584000</v>
      </c>
    </row>
    <row r="1104" spans="2:15" ht="15" customHeight="1">
      <c r="B1104" s="16">
        <f t="shared" si="125"/>
        <v>0</v>
      </c>
      <c r="C1104" s="16">
        <f t="shared" si="129"/>
        <v>0</v>
      </c>
      <c r="D1104" s="16">
        <f t="shared" si="129"/>
        <v>0</v>
      </c>
      <c r="E1104" s="16">
        <f t="shared" si="129"/>
        <v>0</v>
      </c>
      <c r="F1104" s="16">
        <f t="shared" si="129"/>
        <v>0</v>
      </c>
      <c r="G1104" s="16">
        <f t="shared" si="129"/>
        <v>0</v>
      </c>
      <c r="H1104" s="16">
        <f t="shared" si="129"/>
        <v>0</v>
      </c>
      <c r="I1104" s="16">
        <f t="shared" si="129"/>
        <v>0</v>
      </c>
      <c r="J1104" s="16">
        <f t="shared" si="129"/>
        <v>0</v>
      </c>
      <c r="K1104" s="16">
        <f t="shared" si="129"/>
        <v>0</v>
      </c>
      <c r="M1104" s="22">
        <v>6284000</v>
      </c>
      <c r="N1104" s="23">
        <v>6288000</v>
      </c>
      <c r="O1104" s="25">
        <v>4587200</v>
      </c>
    </row>
    <row r="1105" spans="2:15" ht="15" customHeight="1">
      <c r="B1105" s="16">
        <f t="shared" si="125"/>
        <v>0</v>
      </c>
      <c r="C1105" s="16">
        <f t="shared" si="129"/>
        <v>0</v>
      </c>
      <c r="D1105" s="16">
        <f t="shared" si="129"/>
        <v>0</v>
      </c>
      <c r="E1105" s="16">
        <f t="shared" si="129"/>
        <v>0</v>
      </c>
      <c r="F1105" s="16">
        <f t="shared" si="129"/>
        <v>0</v>
      </c>
      <c r="G1105" s="16">
        <f t="shared" si="129"/>
        <v>0</v>
      </c>
      <c r="H1105" s="16">
        <f t="shared" si="129"/>
        <v>0</v>
      </c>
      <c r="I1105" s="16">
        <f t="shared" si="129"/>
        <v>0</v>
      </c>
      <c r="J1105" s="16">
        <f t="shared" si="129"/>
        <v>0</v>
      </c>
      <c r="K1105" s="16">
        <f t="shared" si="129"/>
        <v>0</v>
      </c>
      <c r="M1105" s="22">
        <v>6288000</v>
      </c>
      <c r="N1105" s="23">
        <v>6292000</v>
      </c>
      <c r="O1105" s="25">
        <v>4590400</v>
      </c>
    </row>
    <row r="1106" spans="2:15" ht="15" customHeight="1">
      <c r="B1106" s="16">
        <f t="shared" si="125"/>
        <v>0</v>
      </c>
      <c r="C1106" s="16">
        <f t="shared" si="129"/>
        <v>0</v>
      </c>
      <c r="D1106" s="16">
        <f t="shared" si="129"/>
        <v>0</v>
      </c>
      <c r="E1106" s="16">
        <f t="shared" si="129"/>
        <v>0</v>
      </c>
      <c r="F1106" s="16">
        <f t="shared" si="129"/>
        <v>0</v>
      </c>
      <c r="G1106" s="16">
        <f t="shared" si="129"/>
        <v>0</v>
      </c>
      <c r="H1106" s="16">
        <f t="shared" si="129"/>
        <v>0</v>
      </c>
      <c r="I1106" s="16">
        <f t="shared" si="129"/>
        <v>0</v>
      </c>
      <c r="J1106" s="16">
        <f t="shared" si="129"/>
        <v>0</v>
      </c>
      <c r="K1106" s="16">
        <f t="shared" si="129"/>
        <v>0</v>
      </c>
      <c r="M1106" s="22">
        <v>6292000</v>
      </c>
      <c r="N1106" s="23">
        <v>6296000</v>
      </c>
      <c r="O1106" s="25">
        <v>4593600</v>
      </c>
    </row>
    <row r="1107" spans="2:15" ht="15" customHeight="1">
      <c r="B1107" s="16">
        <f t="shared" si="125"/>
        <v>0</v>
      </c>
      <c r="C1107" s="16">
        <f t="shared" ref="C1107:K1116" si="130">IF(AND($M1107&lt;=C$4,C$4&lt;$N1107),$O1107,0)</f>
        <v>0</v>
      </c>
      <c r="D1107" s="16">
        <f t="shared" si="130"/>
        <v>0</v>
      </c>
      <c r="E1107" s="16">
        <f t="shared" si="130"/>
        <v>0</v>
      </c>
      <c r="F1107" s="16">
        <f t="shared" si="130"/>
        <v>0</v>
      </c>
      <c r="G1107" s="16">
        <f t="shared" si="130"/>
        <v>0</v>
      </c>
      <c r="H1107" s="16">
        <f t="shared" si="130"/>
        <v>0</v>
      </c>
      <c r="I1107" s="16">
        <f t="shared" si="130"/>
        <v>0</v>
      </c>
      <c r="J1107" s="16">
        <f t="shared" si="130"/>
        <v>0</v>
      </c>
      <c r="K1107" s="16">
        <f t="shared" si="130"/>
        <v>0</v>
      </c>
      <c r="M1107" s="22">
        <v>6296000</v>
      </c>
      <c r="N1107" s="23">
        <v>6300000</v>
      </c>
      <c r="O1107" s="25">
        <v>4596800</v>
      </c>
    </row>
    <row r="1108" spans="2:15" ht="15" customHeight="1">
      <c r="B1108" s="16">
        <f t="shared" si="125"/>
        <v>0</v>
      </c>
      <c r="C1108" s="16">
        <f t="shared" si="130"/>
        <v>0</v>
      </c>
      <c r="D1108" s="16">
        <f t="shared" si="130"/>
        <v>0</v>
      </c>
      <c r="E1108" s="16">
        <f t="shared" si="130"/>
        <v>0</v>
      </c>
      <c r="F1108" s="16">
        <f t="shared" si="130"/>
        <v>0</v>
      </c>
      <c r="G1108" s="16">
        <f t="shared" si="130"/>
        <v>0</v>
      </c>
      <c r="H1108" s="16">
        <f t="shared" si="130"/>
        <v>0</v>
      </c>
      <c r="I1108" s="16">
        <f t="shared" si="130"/>
        <v>0</v>
      </c>
      <c r="J1108" s="16">
        <f t="shared" si="130"/>
        <v>0</v>
      </c>
      <c r="K1108" s="16">
        <f t="shared" si="130"/>
        <v>0</v>
      </c>
      <c r="M1108" s="22">
        <v>6300000</v>
      </c>
      <c r="N1108" s="23">
        <v>6304000</v>
      </c>
      <c r="O1108" s="25">
        <v>4600000</v>
      </c>
    </row>
    <row r="1109" spans="2:15" ht="15" customHeight="1">
      <c r="B1109" s="16">
        <f t="shared" si="125"/>
        <v>0</v>
      </c>
      <c r="C1109" s="16">
        <f t="shared" si="130"/>
        <v>0</v>
      </c>
      <c r="D1109" s="16">
        <f t="shared" si="130"/>
        <v>0</v>
      </c>
      <c r="E1109" s="16">
        <f t="shared" si="130"/>
        <v>0</v>
      </c>
      <c r="F1109" s="16">
        <f t="shared" si="130"/>
        <v>0</v>
      </c>
      <c r="G1109" s="16">
        <f t="shared" si="130"/>
        <v>0</v>
      </c>
      <c r="H1109" s="16">
        <f t="shared" si="130"/>
        <v>0</v>
      </c>
      <c r="I1109" s="16">
        <f t="shared" si="130"/>
        <v>0</v>
      </c>
      <c r="J1109" s="16">
        <f t="shared" si="130"/>
        <v>0</v>
      </c>
      <c r="K1109" s="16">
        <f t="shared" si="130"/>
        <v>0</v>
      </c>
      <c r="M1109" s="22">
        <v>6304000</v>
      </c>
      <c r="N1109" s="23">
        <v>6308000</v>
      </c>
      <c r="O1109" s="25">
        <v>4603200</v>
      </c>
    </row>
    <row r="1110" spans="2:15" ht="15" customHeight="1">
      <c r="B1110" s="16">
        <f t="shared" si="125"/>
        <v>0</v>
      </c>
      <c r="C1110" s="16">
        <f t="shared" si="130"/>
        <v>0</v>
      </c>
      <c r="D1110" s="16">
        <f t="shared" si="130"/>
        <v>0</v>
      </c>
      <c r="E1110" s="16">
        <f t="shared" si="130"/>
        <v>0</v>
      </c>
      <c r="F1110" s="16">
        <f t="shared" si="130"/>
        <v>0</v>
      </c>
      <c r="G1110" s="16">
        <f t="shared" si="130"/>
        <v>0</v>
      </c>
      <c r="H1110" s="16">
        <f t="shared" si="130"/>
        <v>0</v>
      </c>
      <c r="I1110" s="16">
        <f t="shared" si="130"/>
        <v>0</v>
      </c>
      <c r="J1110" s="16">
        <f t="shared" si="130"/>
        <v>0</v>
      </c>
      <c r="K1110" s="16">
        <f t="shared" si="130"/>
        <v>0</v>
      </c>
      <c r="M1110" s="22">
        <v>6308000</v>
      </c>
      <c r="N1110" s="23">
        <v>6312000</v>
      </c>
      <c r="O1110" s="25">
        <v>4606400</v>
      </c>
    </row>
    <row r="1111" spans="2:15" ht="15" customHeight="1">
      <c r="B1111" s="16">
        <f t="shared" si="125"/>
        <v>0</v>
      </c>
      <c r="C1111" s="16">
        <f t="shared" si="130"/>
        <v>0</v>
      </c>
      <c r="D1111" s="16">
        <f t="shared" si="130"/>
        <v>0</v>
      </c>
      <c r="E1111" s="16">
        <f t="shared" si="130"/>
        <v>0</v>
      </c>
      <c r="F1111" s="16">
        <f t="shared" si="130"/>
        <v>0</v>
      </c>
      <c r="G1111" s="16">
        <f t="shared" si="130"/>
        <v>0</v>
      </c>
      <c r="H1111" s="16">
        <f t="shared" si="130"/>
        <v>0</v>
      </c>
      <c r="I1111" s="16">
        <f t="shared" si="130"/>
        <v>0</v>
      </c>
      <c r="J1111" s="16">
        <f t="shared" si="130"/>
        <v>0</v>
      </c>
      <c r="K1111" s="16">
        <f t="shared" si="130"/>
        <v>0</v>
      </c>
      <c r="M1111" s="22">
        <v>6312000</v>
      </c>
      <c r="N1111" s="23">
        <v>6316000</v>
      </c>
      <c r="O1111" s="25">
        <v>4609600</v>
      </c>
    </row>
    <row r="1112" spans="2:15" ht="15" customHeight="1">
      <c r="B1112" s="16">
        <f t="shared" si="125"/>
        <v>0</v>
      </c>
      <c r="C1112" s="16">
        <f t="shared" si="130"/>
        <v>0</v>
      </c>
      <c r="D1112" s="16">
        <f t="shared" si="130"/>
        <v>0</v>
      </c>
      <c r="E1112" s="16">
        <f t="shared" si="130"/>
        <v>0</v>
      </c>
      <c r="F1112" s="16">
        <f t="shared" si="130"/>
        <v>0</v>
      </c>
      <c r="G1112" s="16">
        <f t="shared" si="130"/>
        <v>0</v>
      </c>
      <c r="H1112" s="16">
        <f t="shared" si="130"/>
        <v>0</v>
      </c>
      <c r="I1112" s="16">
        <f t="shared" si="130"/>
        <v>0</v>
      </c>
      <c r="J1112" s="16">
        <f t="shared" si="130"/>
        <v>0</v>
      </c>
      <c r="K1112" s="16">
        <f t="shared" si="130"/>
        <v>0</v>
      </c>
      <c r="M1112" s="22">
        <v>6316000</v>
      </c>
      <c r="N1112" s="23">
        <v>6320000</v>
      </c>
      <c r="O1112" s="25">
        <v>4612800</v>
      </c>
    </row>
    <row r="1113" spans="2:15" ht="15" customHeight="1">
      <c r="B1113" s="16">
        <f t="shared" si="125"/>
        <v>0</v>
      </c>
      <c r="C1113" s="16">
        <f t="shared" si="130"/>
        <v>0</v>
      </c>
      <c r="D1113" s="16">
        <f t="shared" si="130"/>
        <v>0</v>
      </c>
      <c r="E1113" s="16">
        <f t="shared" si="130"/>
        <v>0</v>
      </c>
      <c r="F1113" s="16">
        <f t="shared" si="130"/>
        <v>0</v>
      </c>
      <c r="G1113" s="16">
        <f t="shared" si="130"/>
        <v>0</v>
      </c>
      <c r="H1113" s="16">
        <f t="shared" si="130"/>
        <v>0</v>
      </c>
      <c r="I1113" s="16">
        <f t="shared" si="130"/>
        <v>0</v>
      </c>
      <c r="J1113" s="16">
        <f t="shared" si="130"/>
        <v>0</v>
      </c>
      <c r="K1113" s="16">
        <f t="shared" si="130"/>
        <v>0</v>
      </c>
      <c r="M1113" s="22">
        <v>6320000</v>
      </c>
      <c r="N1113" s="23">
        <v>6324000</v>
      </c>
      <c r="O1113" s="25">
        <v>4616000</v>
      </c>
    </row>
    <row r="1114" spans="2:15" ht="15" customHeight="1">
      <c r="B1114" s="16">
        <f t="shared" si="125"/>
        <v>0</v>
      </c>
      <c r="C1114" s="16">
        <f t="shared" si="130"/>
        <v>0</v>
      </c>
      <c r="D1114" s="16">
        <f t="shared" si="130"/>
        <v>0</v>
      </c>
      <c r="E1114" s="16">
        <f t="shared" si="130"/>
        <v>0</v>
      </c>
      <c r="F1114" s="16">
        <f t="shared" si="130"/>
        <v>0</v>
      </c>
      <c r="G1114" s="16">
        <f t="shared" si="130"/>
        <v>0</v>
      </c>
      <c r="H1114" s="16">
        <f t="shared" si="130"/>
        <v>0</v>
      </c>
      <c r="I1114" s="16">
        <f t="shared" si="130"/>
        <v>0</v>
      </c>
      <c r="J1114" s="16">
        <f t="shared" si="130"/>
        <v>0</v>
      </c>
      <c r="K1114" s="16">
        <f t="shared" si="130"/>
        <v>0</v>
      </c>
      <c r="M1114" s="22">
        <v>6324000</v>
      </c>
      <c r="N1114" s="23">
        <v>6328000</v>
      </c>
      <c r="O1114" s="25">
        <v>4619200</v>
      </c>
    </row>
    <row r="1115" spans="2:15" ht="15" customHeight="1">
      <c r="B1115" s="16">
        <f t="shared" si="125"/>
        <v>0</v>
      </c>
      <c r="C1115" s="16">
        <f t="shared" si="130"/>
        <v>0</v>
      </c>
      <c r="D1115" s="16">
        <f t="shared" si="130"/>
        <v>0</v>
      </c>
      <c r="E1115" s="16">
        <f t="shared" si="130"/>
        <v>0</v>
      </c>
      <c r="F1115" s="16">
        <f t="shared" si="130"/>
        <v>0</v>
      </c>
      <c r="G1115" s="16">
        <f t="shared" si="130"/>
        <v>0</v>
      </c>
      <c r="H1115" s="16">
        <f t="shared" si="130"/>
        <v>0</v>
      </c>
      <c r="I1115" s="16">
        <f t="shared" si="130"/>
        <v>0</v>
      </c>
      <c r="J1115" s="16">
        <f t="shared" si="130"/>
        <v>0</v>
      </c>
      <c r="K1115" s="16">
        <f t="shared" si="130"/>
        <v>0</v>
      </c>
      <c r="M1115" s="22">
        <v>6328000</v>
      </c>
      <c r="N1115" s="23">
        <v>6332000</v>
      </c>
      <c r="O1115" s="25">
        <v>4622400</v>
      </c>
    </row>
    <row r="1116" spans="2:15" ht="15" customHeight="1">
      <c r="B1116" s="16">
        <f t="shared" si="125"/>
        <v>0</v>
      </c>
      <c r="C1116" s="16">
        <f t="shared" si="130"/>
        <v>0</v>
      </c>
      <c r="D1116" s="16">
        <f t="shared" si="130"/>
        <v>0</v>
      </c>
      <c r="E1116" s="16">
        <f t="shared" si="130"/>
        <v>0</v>
      </c>
      <c r="F1116" s="16">
        <f t="shared" si="130"/>
        <v>0</v>
      </c>
      <c r="G1116" s="16">
        <f t="shared" si="130"/>
        <v>0</v>
      </c>
      <c r="H1116" s="16">
        <f t="shared" si="130"/>
        <v>0</v>
      </c>
      <c r="I1116" s="16">
        <f t="shared" si="130"/>
        <v>0</v>
      </c>
      <c r="J1116" s="16">
        <f t="shared" si="130"/>
        <v>0</v>
      </c>
      <c r="K1116" s="16">
        <f t="shared" si="130"/>
        <v>0</v>
      </c>
      <c r="M1116" s="22">
        <v>6332000</v>
      </c>
      <c r="N1116" s="23">
        <v>6336000</v>
      </c>
      <c r="O1116" s="25">
        <v>4625600</v>
      </c>
    </row>
    <row r="1117" spans="2:15" ht="15" customHeight="1">
      <c r="B1117" s="16">
        <f t="shared" si="125"/>
        <v>0</v>
      </c>
      <c r="C1117" s="16">
        <f t="shared" ref="C1117:K1126" si="131">IF(AND($M1117&lt;=C$4,C$4&lt;$N1117),$O1117,0)</f>
        <v>0</v>
      </c>
      <c r="D1117" s="16">
        <f t="shared" si="131"/>
        <v>0</v>
      </c>
      <c r="E1117" s="16">
        <f t="shared" si="131"/>
        <v>0</v>
      </c>
      <c r="F1117" s="16">
        <f t="shared" si="131"/>
        <v>0</v>
      </c>
      <c r="G1117" s="16">
        <f t="shared" si="131"/>
        <v>0</v>
      </c>
      <c r="H1117" s="16">
        <f t="shared" si="131"/>
        <v>0</v>
      </c>
      <c r="I1117" s="16">
        <f t="shared" si="131"/>
        <v>0</v>
      </c>
      <c r="J1117" s="16">
        <f t="shared" si="131"/>
        <v>0</v>
      </c>
      <c r="K1117" s="16">
        <f t="shared" si="131"/>
        <v>0</v>
      </c>
      <c r="M1117" s="22">
        <v>6336000</v>
      </c>
      <c r="N1117" s="23">
        <v>6340000</v>
      </c>
      <c r="O1117" s="25">
        <v>4628800</v>
      </c>
    </row>
    <row r="1118" spans="2:15" ht="15" customHeight="1">
      <c r="B1118" s="16">
        <f t="shared" si="125"/>
        <v>0</v>
      </c>
      <c r="C1118" s="16">
        <f t="shared" si="131"/>
        <v>0</v>
      </c>
      <c r="D1118" s="16">
        <f t="shared" si="131"/>
        <v>0</v>
      </c>
      <c r="E1118" s="16">
        <f t="shared" si="131"/>
        <v>0</v>
      </c>
      <c r="F1118" s="16">
        <f t="shared" si="131"/>
        <v>0</v>
      </c>
      <c r="G1118" s="16">
        <f t="shared" si="131"/>
        <v>0</v>
      </c>
      <c r="H1118" s="16">
        <f t="shared" si="131"/>
        <v>0</v>
      </c>
      <c r="I1118" s="16">
        <f t="shared" si="131"/>
        <v>0</v>
      </c>
      <c r="J1118" s="16">
        <f t="shared" si="131"/>
        <v>0</v>
      </c>
      <c r="K1118" s="16">
        <f t="shared" si="131"/>
        <v>0</v>
      </c>
      <c r="M1118" s="22">
        <v>6340000</v>
      </c>
      <c r="N1118" s="23">
        <v>6344000</v>
      </c>
      <c r="O1118" s="25">
        <v>4632000</v>
      </c>
    </row>
    <row r="1119" spans="2:15" ht="15" customHeight="1">
      <c r="B1119" s="16">
        <f t="shared" si="125"/>
        <v>0</v>
      </c>
      <c r="C1119" s="16">
        <f t="shared" si="131"/>
        <v>0</v>
      </c>
      <c r="D1119" s="16">
        <f t="shared" si="131"/>
        <v>0</v>
      </c>
      <c r="E1119" s="16">
        <f t="shared" si="131"/>
        <v>0</v>
      </c>
      <c r="F1119" s="16">
        <f t="shared" si="131"/>
        <v>0</v>
      </c>
      <c r="G1119" s="16">
        <f t="shared" si="131"/>
        <v>0</v>
      </c>
      <c r="H1119" s="16">
        <f t="shared" si="131"/>
        <v>0</v>
      </c>
      <c r="I1119" s="16">
        <f t="shared" si="131"/>
        <v>0</v>
      </c>
      <c r="J1119" s="16">
        <f t="shared" si="131"/>
        <v>0</v>
      </c>
      <c r="K1119" s="16">
        <f t="shared" si="131"/>
        <v>0</v>
      </c>
      <c r="M1119" s="22">
        <v>6344000</v>
      </c>
      <c r="N1119" s="23">
        <v>6348000</v>
      </c>
      <c r="O1119" s="25">
        <v>4635200</v>
      </c>
    </row>
    <row r="1120" spans="2:15" ht="15" customHeight="1">
      <c r="B1120" s="16">
        <f t="shared" si="125"/>
        <v>0</v>
      </c>
      <c r="C1120" s="16">
        <f t="shared" si="131"/>
        <v>0</v>
      </c>
      <c r="D1120" s="16">
        <f t="shared" si="131"/>
        <v>0</v>
      </c>
      <c r="E1120" s="16">
        <f t="shared" si="131"/>
        <v>0</v>
      </c>
      <c r="F1120" s="16">
        <f t="shared" si="131"/>
        <v>0</v>
      </c>
      <c r="G1120" s="16">
        <f t="shared" si="131"/>
        <v>0</v>
      </c>
      <c r="H1120" s="16">
        <f t="shared" si="131"/>
        <v>0</v>
      </c>
      <c r="I1120" s="16">
        <f t="shared" si="131"/>
        <v>0</v>
      </c>
      <c r="J1120" s="16">
        <f t="shared" si="131"/>
        <v>0</v>
      </c>
      <c r="K1120" s="16">
        <f t="shared" si="131"/>
        <v>0</v>
      </c>
      <c r="M1120" s="22">
        <v>6348000</v>
      </c>
      <c r="N1120" s="23">
        <v>6352000</v>
      </c>
      <c r="O1120" s="25">
        <v>4638400</v>
      </c>
    </row>
    <row r="1121" spans="2:15" ht="15" customHeight="1">
      <c r="B1121" s="16">
        <f t="shared" si="125"/>
        <v>0</v>
      </c>
      <c r="C1121" s="16">
        <f t="shared" si="131"/>
        <v>0</v>
      </c>
      <c r="D1121" s="16">
        <f t="shared" si="131"/>
        <v>0</v>
      </c>
      <c r="E1121" s="16">
        <f t="shared" si="131"/>
        <v>0</v>
      </c>
      <c r="F1121" s="16">
        <f t="shared" si="131"/>
        <v>0</v>
      </c>
      <c r="G1121" s="16">
        <f t="shared" si="131"/>
        <v>0</v>
      </c>
      <c r="H1121" s="16">
        <f t="shared" si="131"/>
        <v>0</v>
      </c>
      <c r="I1121" s="16">
        <f t="shared" si="131"/>
        <v>0</v>
      </c>
      <c r="J1121" s="16">
        <f t="shared" si="131"/>
        <v>0</v>
      </c>
      <c r="K1121" s="16">
        <f t="shared" si="131"/>
        <v>0</v>
      </c>
      <c r="M1121" s="22">
        <v>6352000</v>
      </c>
      <c r="N1121" s="23">
        <v>6356000</v>
      </c>
      <c r="O1121" s="25">
        <v>4641600</v>
      </c>
    </row>
    <row r="1122" spans="2:15" ht="15" customHeight="1">
      <c r="B1122" s="16">
        <f t="shared" si="125"/>
        <v>0</v>
      </c>
      <c r="C1122" s="16">
        <f t="shared" si="131"/>
        <v>0</v>
      </c>
      <c r="D1122" s="16">
        <f t="shared" si="131"/>
        <v>0</v>
      </c>
      <c r="E1122" s="16">
        <f t="shared" si="131"/>
        <v>0</v>
      </c>
      <c r="F1122" s="16">
        <f t="shared" si="131"/>
        <v>0</v>
      </c>
      <c r="G1122" s="16">
        <f t="shared" si="131"/>
        <v>0</v>
      </c>
      <c r="H1122" s="16">
        <f t="shared" si="131"/>
        <v>0</v>
      </c>
      <c r="I1122" s="16">
        <f t="shared" si="131"/>
        <v>0</v>
      </c>
      <c r="J1122" s="16">
        <f t="shared" si="131"/>
        <v>0</v>
      </c>
      <c r="K1122" s="16">
        <f t="shared" si="131"/>
        <v>0</v>
      </c>
      <c r="M1122" s="22">
        <v>6356000</v>
      </c>
      <c r="N1122" s="23">
        <v>6360000</v>
      </c>
      <c r="O1122" s="25">
        <v>4644800</v>
      </c>
    </row>
    <row r="1123" spans="2:15" ht="15" customHeight="1">
      <c r="B1123" s="16">
        <f t="shared" si="125"/>
        <v>0</v>
      </c>
      <c r="C1123" s="16">
        <f t="shared" si="131"/>
        <v>0</v>
      </c>
      <c r="D1123" s="16">
        <f t="shared" si="131"/>
        <v>0</v>
      </c>
      <c r="E1123" s="16">
        <f t="shared" si="131"/>
        <v>0</v>
      </c>
      <c r="F1123" s="16">
        <f t="shared" si="131"/>
        <v>0</v>
      </c>
      <c r="G1123" s="16">
        <f t="shared" si="131"/>
        <v>0</v>
      </c>
      <c r="H1123" s="16">
        <f t="shared" si="131"/>
        <v>0</v>
      </c>
      <c r="I1123" s="16">
        <f t="shared" si="131"/>
        <v>0</v>
      </c>
      <c r="J1123" s="16">
        <f t="shared" si="131"/>
        <v>0</v>
      </c>
      <c r="K1123" s="16">
        <f t="shared" si="131"/>
        <v>0</v>
      </c>
      <c r="M1123" s="22">
        <v>6360000</v>
      </c>
      <c r="N1123" s="23">
        <v>6364000</v>
      </c>
      <c r="O1123" s="25">
        <v>4648000</v>
      </c>
    </row>
    <row r="1124" spans="2:15" ht="15" customHeight="1">
      <c r="B1124" s="16">
        <f t="shared" si="125"/>
        <v>0</v>
      </c>
      <c r="C1124" s="16">
        <f t="shared" si="131"/>
        <v>0</v>
      </c>
      <c r="D1124" s="16">
        <f t="shared" si="131"/>
        <v>0</v>
      </c>
      <c r="E1124" s="16">
        <f t="shared" si="131"/>
        <v>0</v>
      </c>
      <c r="F1124" s="16">
        <f t="shared" si="131"/>
        <v>0</v>
      </c>
      <c r="G1124" s="16">
        <f t="shared" si="131"/>
        <v>0</v>
      </c>
      <c r="H1124" s="16">
        <f t="shared" si="131"/>
        <v>0</v>
      </c>
      <c r="I1124" s="16">
        <f t="shared" si="131"/>
        <v>0</v>
      </c>
      <c r="J1124" s="16">
        <f t="shared" si="131"/>
        <v>0</v>
      </c>
      <c r="K1124" s="16">
        <f t="shared" si="131"/>
        <v>0</v>
      </c>
      <c r="M1124" s="22">
        <v>6364000</v>
      </c>
      <c r="N1124" s="23">
        <v>6368000</v>
      </c>
      <c r="O1124" s="25">
        <v>4651200</v>
      </c>
    </row>
    <row r="1125" spans="2:15" ht="15" customHeight="1">
      <c r="B1125" s="16">
        <f t="shared" ref="B1125:B1184" si="132">IF(AND($M1125&lt;=B$4,B$4&lt;$N1125),$O1125,0)</f>
        <v>0</v>
      </c>
      <c r="C1125" s="16">
        <f t="shared" si="131"/>
        <v>0</v>
      </c>
      <c r="D1125" s="16">
        <f t="shared" si="131"/>
        <v>0</v>
      </c>
      <c r="E1125" s="16">
        <f t="shared" si="131"/>
        <v>0</v>
      </c>
      <c r="F1125" s="16">
        <f t="shared" si="131"/>
        <v>0</v>
      </c>
      <c r="G1125" s="16">
        <f t="shared" si="131"/>
        <v>0</v>
      </c>
      <c r="H1125" s="16">
        <f t="shared" si="131"/>
        <v>0</v>
      </c>
      <c r="I1125" s="16">
        <f t="shared" si="131"/>
        <v>0</v>
      </c>
      <c r="J1125" s="16">
        <f t="shared" si="131"/>
        <v>0</v>
      </c>
      <c r="K1125" s="16">
        <f t="shared" si="131"/>
        <v>0</v>
      </c>
      <c r="M1125" s="22">
        <v>6368000</v>
      </c>
      <c r="N1125" s="23">
        <v>6372000</v>
      </c>
      <c r="O1125" s="25">
        <v>4654400</v>
      </c>
    </row>
    <row r="1126" spans="2:15" ht="15" customHeight="1">
      <c r="B1126" s="16">
        <f t="shared" si="132"/>
        <v>0</v>
      </c>
      <c r="C1126" s="16">
        <f t="shared" si="131"/>
        <v>0</v>
      </c>
      <c r="D1126" s="16">
        <f t="shared" si="131"/>
        <v>0</v>
      </c>
      <c r="E1126" s="16">
        <f t="shared" si="131"/>
        <v>0</v>
      </c>
      <c r="F1126" s="16">
        <f t="shared" si="131"/>
        <v>0</v>
      </c>
      <c r="G1126" s="16">
        <f t="shared" si="131"/>
        <v>0</v>
      </c>
      <c r="H1126" s="16">
        <f t="shared" si="131"/>
        <v>0</v>
      </c>
      <c r="I1126" s="16">
        <f t="shared" si="131"/>
        <v>0</v>
      </c>
      <c r="J1126" s="16">
        <f t="shared" si="131"/>
        <v>0</v>
      </c>
      <c r="K1126" s="16">
        <f t="shared" si="131"/>
        <v>0</v>
      </c>
      <c r="M1126" s="22">
        <v>6372000</v>
      </c>
      <c r="N1126" s="23">
        <v>6376000</v>
      </c>
      <c r="O1126" s="25">
        <v>4657600</v>
      </c>
    </row>
    <row r="1127" spans="2:15" ht="15" customHeight="1">
      <c r="B1127" s="16">
        <f t="shared" si="132"/>
        <v>0</v>
      </c>
      <c r="C1127" s="16">
        <f t="shared" ref="C1127:K1132" si="133">IF(AND($M1127&lt;=C$4,C$4&lt;$N1127),$O1127,0)</f>
        <v>0</v>
      </c>
      <c r="D1127" s="16">
        <f t="shared" si="133"/>
        <v>0</v>
      </c>
      <c r="E1127" s="16">
        <f t="shared" si="133"/>
        <v>0</v>
      </c>
      <c r="F1127" s="16">
        <f t="shared" si="133"/>
        <v>0</v>
      </c>
      <c r="G1127" s="16">
        <f t="shared" si="133"/>
        <v>0</v>
      </c>
      <c r="H1127" s="16">
        <f t="shared" si="133"/>
        <v>0</v>
      </c>
      <c r="I1127" s="16">
        <f t="shared" si="133"/>
        <v>0</v>
      </c>
      <c r="J1127" s="16">
        <f t="shared" si="133"/>
        <v>0</v>
      </c>
      <c r="K1127" s="16">
        <f t="shared" si="133"/>
        <v>0</v>
      </c>
      <c r="M1127" s="22">
        <v>6376000</v>
      </c>
      <c r="N1127" s="23">
        <v>6380000</v>
      </c>
      <c r="O1127" s="25">
        <v>4660800</v>
      </c>
    </row>
    <row r="1128" spans="2:15" ht="15" customHeight="1">
      <c r="B1128" s="16">
        <f t="shared" si="132"/>
        <v>0</v>
      </c>
      <c r="C1128" s="16">
        <f t="shared" si="133"/>
        <v>0</v>
      </c>
      <c r="D1128" s="16">
        <f t="shared" si="133"/>
        <v>0</v>
      </c>
      <c r="E1128" s="16">
        <f t="shared" si="133"/>
        <v>0</v>
      </c>
      <c r="F1128" s="16">
        <f t="shared" si="133"/>
        <v>0</v>
      </c>
      <c r="G1128" s="16">
        <f t="shared" si="133"/>
        <v>0</v>
      </c>
      <c r="H1128" s="16">
        <f t="shared" si="133"/>
        <v>0</v>
      </c>
      <c r="I1128" s="16">
        <f t="shared" si="133"/>
        <v>0</v>
      </c>
      <c r="J1128" s="16">
        <f t="shared" si="133"/>
        <v>0</v>
      </c>
      <c r="K1128" s="16">
        <f t="shared" si="133"/>
        <v>0</v>
      </c>
      <c r="M1128" s="22">
        <v>6380000</v>
      </c>
      <c r="N1128" s="23">
        <v>6384000</v>
      </c>
      <c r="O1128" s="25">
        <v>4664000</v>
      </c>
    </row>
    <row r="1129" spans="2:15" ht="15" customHeight="1">
      <c r="B1129" s="16">
        <f t="shared" si="132"/>
        <v>0</v>
      </c>
      <c r="C1129" s="16">
        <f t="shared" si="133"/>
        <v>0</v>
      </c>
      <c r="D1129" s="16">
        <f t="shared" si="133"/>
        <v>0</v>
      </c>
      <c r="E1129" s="16">
        <f t="shared" si="133"/>
        <v>0</v>
      </c>
      <c r="F1129" s="16">
        <f t="shared" si="133"/>
        <v>0</v>
      </c>
      <c r="G1129" s="16">
        <f t="shared" si="133"/>
        <v>0</v>
      </c>
      <c r="H1129" s="16">
        <f t="shared" si="133"/>
        <v>0</v>
      </c>
      <c r="I1129" s="16">
        <f t="shared" si="133"/>
        <v>0</v>
      </c>
      <c r="J1129" s="16">
        <f t="shared" si="133"/>
        <v>0</v>
      </c>
      <c r="K1129" s="16">
        <f t="shared" si="133"/>
        <v>0</v>
      </c>
      <c r="M1129" s="22">
        <v>6384000</v>
      </c>
      <c r="N1129" s="23">
        <v>6388000</v>
      </c>
      <c r="O1129" s="25">
        <v>4667200</v>
      </c>
    </row>
    <row r="1130" spans="2:15" ht="15" customHeight="1">
      <c r="B1130" s="16">
        <f t="shared" si="132"/>
        <v>0</v>
      </c>
      <c r="C1130" s="16">
        <f t="shared" si="133"/>
        <v>0</v>
      </c>
      <c r="D1130" s="16">
        <f t="shared" si="133"/>
        <v>0</v>
      </c>
      <c r="E1130" s="16">
        <f t="shared" si="133"/>
        <v>0</v>
      </c>
      <c r="F1130" s="16">
        <f t="shared" si="133"/>
        <v>0</v>
      </c>
      <c r="G1130" s="16">
        <f t="shared" si="133"/>
        <v>0</v>
      </c>
      <c r="H1130" s="16">
        <f t="shared" si="133"/>
        <v>0</v>
      </c>
      <c r="I1130" s="16">
        <f t="shared" si="133"/>
        <v>0</v>
      </c>
      <c r="J1130" s="16">
        <f t="shared" si="133"/>
        <v>0</v>
      </c>
      <c r="K1130" s="16">
        <f t="shared" si="133"/>
        <v>0</v>
      </c>
      <c r="M1130" s="22">
        <v>6388000</v>
      </c>
      <c r="N1130" s="23">
        <v>6392000</v>
      </c>
      <c r="O1130" s="25">
        <v>4670400</v>
      </c>
    </row>
    <row r="1131" spans="2:15" ht="15" customHeight="1">
      <c r="B1131" s="16">
        <f t="shared" si="132"/>
        <v>0</v>
      </c>
      <c r="C1131" s="16">
        <f t="shared" si="133"/>
        <v>0</v>
      </c>
      <c r="D1131" s="16">
        <f t="shared" si="133"/>
        <v>0</v>
      </c>
      <c r="E1131" s="16">
        <f t="shared" si="133"/>
        <v>0</v>
      </c>
      <c r="F1131" s="16">
        <f t="shared" si="133"/>
        <v>0</v>
      </c>
      <c r="G1131" s="16">
        <f t="shared" si="133"/>
        <v>0</v>
      </c>
      <c r="H1131" s="16">
        <f t="shared" si="133"/>
        <v>0</v>
      </c>
      <c r="I1131" s="16">
        <f t="shared" si="133"/>
        <v>0</v>
      </c>
      <c r="J1131" s="16">
        <f t="shared" si="133"/>
        <v>0</v>
      </c>
      <c r="K1131" s="16">
        <f t="shared" si="133"/>
        <v>0</v>
      </c>
      <c r="M1131" s="22">
        <v>6392000</v>
      </c>
      <c r="N1131" s="23">
        <v>6396000</v>
      </c>
      <c r="O1131" s="25">
        <v>4673600</v>
      </c>
    </row>
    <row r="1132" spans="2:15" ht="15" customHeight="1">
      <c r="B1132" s="16">
        <f t="shared" si="132"/>
        <v>0</v>
      </c>
      <c r="C1132" s="16">
        <f t="shared" si="133"/>
        <v>0</v>
      </c>
      <c r="D1132" s="16">
        <f t="shared" si="133"/>
        <v>0</v>
      </c>
      <c r="E1132" s="16">
        <f t="shared" si="133"/>
        <v>0</v>
      </c>
      <c r="F1132" s="16">
        <f t="shared" si="133"/>
        <v>0</v>
      </c>
      <c r="G1132" s="16">
        <f t="shared" si="133"/>
        <v>0</v>
      </c>
      <c r="H1132" s="16">
        <f t="shared" si="133"/>
        <v>0</v>
      </c>
      <c r="I1132" s="16">
        <f t="shared" si="133"/>
        <v>0</v>
      </c>
      <c r="J1132" s="16">
        <f t="shared" si="133"/>
        <v>0</v>
      </c>
      <c r="K1132" s="16">
        <f t="shared" si="133"/>
        <v>0</v>
      </c>
      <c r="M1132" s="22">
        <v>6396000</v>
      </c>
      <c r="N1132" s="23">
        <v>6400000</v>
      </c>
      <c r="O1132" s="25">
        <v>4676800</v>
      </c>
    </row>
    <row r="1133" spans="2:15" ht="15" customHeight="1">
      <c r="B1133" s="16">
        <f t="shared" si="132"/>
        <v>0</v>
      </c>
      <c r="C1133" s="16">
        <f t="shared" ref="C1133:J1133" si="134">IF(AND($M1133&lt;=C$4,C$4&lt;$N1133),$O1133,0)</f>
        <v>0</v>
      </c>
      <c r="D1133" s="16">
        <f t="shared" si="134"/>
        <v>0</v>
      </c>
      <c r="E1133" s="16">
        <f t="shared" si="134"/>
        <v>0</v>
      </c>
      <c r="F1133" s="16">
        <f t="shared" si="134"/>
        <v>0</v>
      </c>
      <c r="G1133" s="16">
        <f t="shared" si="134"/>
        <v>0</v>
      </c>
      <c r="H1133" s="16">
        <f t="shared" si="134"/>
        <v>0</v>
      </c>
      <c r="I1133" s="16">
        <f t="shared" si="134"/>
        <v>0</v>
      </c>
      <c r="J1133" s="16">
        <f t="shared" si="134"/>
        <v>0</v>
      </c>
      <c r="K1133" s="16">
        <f t="shared" ref="C1133:K1148" si="135">IF(AND($M1133&lt;=K$4,K$4&lt;$N1133),$O1133,0)</f>
        <v>0</v>
      </c>
      <c r="M1133" s="22">
        <v>6400000</v>
      </c>
      <c r="N1133" s="23">
        <v>6404000</v>
      </c>
      <c r="O1133" s="25">
        <v>4680000</v>
      </c>
    </row>
    <row r="1134" spans="2:15" ht="15" customHeight="1">
      <c r="B1134" s="16">
        <f t="shared" si="132"/>
        <v>0</v>
      </c>
      <c r="C1134" s="16">
        <f t="shared" si="135"/>
        <v>0</v>
      </c>
      <c r="D1134" s="16">
        <f t="shared" si="135"/>
        <v>0</v>
      </c>
      <c r="E1134" s="16">
        <f t="shared" si="135"/>
        <v>0</v>
      </c>
      <c r="F1134" s="16">
        <f t="shared" si="135"/>
        <v>0</v>
      </c>
      <c r="G1134" s="16">
        <f t="shared" si="135"/>
        <v>0</v>
      </c>
      <c r="H1134" s="16">
        <f t="shared" si="135"/>
        <v>0</v>
      </c>
      <c r="I1134" s="16">
        <f t="shared" si="135"/>
        <v>0</v>
      </c>
      <c r="J1134" s="16">
        <f t="shared" si="135"/>
        <v>0</v>
      </c>
      <c r="K1134" s="16">
        <f t="shared" si="135"/>
        <v>0</v>
      </c>
      <c r="M1134" s="22">
        <v>6404000</v>
      </c>
      <c r="N1134" s="23">
        <v>6408000</v>
      </c>
      <c r="O1134" s="25">
        <v>4683200</v>
      </c>
    </row>
    <row r="1135" spans="2:15" ht="15" customHeight="1">
      <c r="B1135" s="16">
        <f t="shared" si="132"/>
        <v>0</v>
      </c>
      <c r="C1135" s="16">
        <f t="shared" si="135"/>
        <v>0</v>
      </c>
      <c r="D1135" s="16">
        <f t="shared" si="135"/>
        <v>0</v>
      </c>
      <c r="E1135" s="16">
        <f t="shared" si="135"/>
        <v>0</v>
      </c>
      <c r="F1135" s="16">
        <f t="shared" si="135"/>
        <v>0</v>
      </c>
      <c r="G1135" s="16">
        <f t="shared" si="135"/>
        <v>0</v>
      </c>
      <c r="H1135" s="16">
        <f t="shared" si="135"/>
        <v>0</v>
      </c>
      <c r="I1135" s="16">
        <f t="shared" si="135"/>
        <v>0</v>
      </c>
      <c r="J1135" s="16">
        <f t="shared" si="135"/>
        <v>0</v>
      </c>
      <c r="K1135" s="16">
        <f t="shared" si="135"/>
        <v>0</v>
      </c>
      <c r="M1135" s="22">
        <v>6408000</v>
      </c>
      <c r="N1135" s="23">
        <v>6412000</v>
      </c>
      <c r="O1135" s="25">
        <v>4686400</v>
      </c>
    </row>
    <row r="1136" spans="2:15" ht="15" customHeight="1">
      <c r="B1136" s="16">
        <f t="shared" si="132"/>
        <v>0</v>
      </c>
      <c r="C1136" s="16">
        <f t="shared" si="135"/>
        <v>0</v>
      </c>
      <c r="D1136" s="16">
        <f t="shared" si="135"/>
        <v>0</v>
      </c>
      <c r="E1136" s="16">
        <f t="shared" si="135"/>
        <v>0</v>
      </c>
      <c r="F1136" s="16">
        <f t="shared" si="135"/>
        <v>0</v>
      </c>
      <c r="G1136" s="16">
        <f t="shared" si="135"/>
        <v>0</v>
      </c>
      <c r="H1136" s="16">
        <f t="shared" si="135"/>
        <v>0</v>
      </c>
      <c r="I1136" s="16">
        <f t="shared" si="135"/>
        <v>0</v>
      </c>
      <c r="J1136" s="16">
        <f t="shared" si="135"/>
        <v>0</v>
      </c>
      <c r="K1136" s="16">
        <f t="shared" si="135"/>
        <v>0</v>
      </c>
      <c r="M1136" s="22">
        <v>6412000</v>
      </c>
      <c r="N1136" s="23">
        <v>6416000</v>
      </c>
      <c r="O1136" s="25">
        <v>4689600</v>
      </c>
    </row>
    <row r="1137" spans="2:15" ht="15" customHeight="1">
      <c r="B1137" s="16">
        <f t="shared" si="132"/>
        <v>0</v>
      </c>
      <c r="C1137" s="16">
        <f t="shared" si="135"/>
        <v>0</v>
      </c>
      <c r="D1137" s="16">
        <f t="shared" si="135"/>
        <v>0</v>
      </c>
      <c r="E1137" s="16">
        <f t="shared" si="135"/>
        <v>0</v>
      </c>
      <c r="F1137" s="16">
        <f t="shared" si="135"/>
        <v>0</v>
      </c>
      <c r="G1137" s="16">
        <f t="shared" si="135"/>
        <v>0</v>
      </c>
      <c r="H1137" s="16">
        <f t="shared" si="135"/>
        <v>0</v>
      </c>
      <c r="I1137" s="16">
        <f t="shared" si="135"/>
        <v>0</v>
      </c>
      <c r="J1137" s="16">
        <f t="shared" si="135"/>
        <v>0</v>
      </c>
      <c r="K1137" s="16">
        <f t="shared" si="135"/>
        <v>0</v>
      </c>
      <c r="M1137" s="22">
        <v>6416000</v>
      </c>
      <c r="N1137" s="23">
        <v>6420000</v>
      </c>
      <c r="O1137" s="25">
        <v>4692800</v>
      </c>
    </row>
    <row r="1138" spans="2:15" ht="15" customHeight="1">
      <c r="B1138" s="16">
        <f t="shared" si="132"/>
        <v>0</v>
      </c>
      <c r="C1138" s="16">
        <f t="shared" si="135"/>
        <v>0</v>
      </c>
      <c r="D1138" s="16">
        <f t="shared" si="135"/>
        <v>0</v>
      </c>
      <c r="E1138" s="16">
        <f t="shared" si="135"/>
        <v>0</v>
      </c>
      <c r="F1138" s="16">
        <f t="shared" si="135"/>
        <v>0</v>
      </c>
      <c r="G1138" s="16">
        <f t="shared" si="135"/>
        <v>0</v>
      </c>
      <c r="H1138" s="16">
        <f t="shared" si="135"/>
        <v>0</v>
      </c>
      <c r="I1138" s="16">
        <f t="shared" si="135"/>
        <v>0</v>
      </c>
      <c r="J1138" s="16">
        <f t="shared" si="135"/>
        <v>0</v>
      </c>
      <c r="K1138" s="16">
        <f t="shared" si="135"/>
        <v>0</v>
      </c>
      <c r="M1138" s="22">
        <v>6420000</v>
      </c>
      <c r="N1138" s="23">
        <v>6424000</v>
      </c>
      <c r="O1138" s="25">
        <v>4696000</v>
      </c>
    </row>
    <row r="1139" spans="2:15" ht="15" customHeight="1">
      <c r="B1139" s="16">
        <f t="shared" si="132"/>
        <v>0</v>
      </c>
      <c r="C1139" s="16">
        <f t="shared" si="135"/>
        <v>0</v>
      </c>
      <c r="D1139" s="16">
        <f t="shared" si="135"/>
        <v>0</v>
      </c>
      <c r="E1139" s="16">
        <f t="shared" si="135"/>
        <v>0</v>
      </c>
      <c r="F1139" s="16">
        <f t="shared" si="135"/>
        <v>0</v>
      </c>
      <c r="G1139" s="16">
        <f t="shared" si="135"/>
        <v>0</v>
      </c>
      <c r="H1139" s="16">
        <f t="shared" si="135"/>
        <v>0</v>
      </c>
      <c r="I1139" s="16">
        <f t="shared" si="135"/>
        <v>0</v>
      </c>
      <c r="J1139" s="16">
        <f t="shared" si="135"/>
        <v>0</v>
      </c>
      <c r="K1139" s="16">
        <f t="shared" si="135"/>
        <v>0</v>
      </c>
      <c r="M1139" s="22">
        <v>6424000</v>
      </c>
      <c r="N1139" s="23">
        <v>6428000</v>
      </c>
      <c r="O1139" s="25">
        <v>4699200</v>
      </c>
    </row>
    <row r="1140" spans="2:15" ht="15" customHeight="1">
      <c r="B1140" s="16">
        <f t="shared" si="132"/>
        <v>0</v>
      </c>
      <c r="C1140" s="16">
        <f t="shared" si="135"/>
        <v>0</v>
      </c>
      <c r="D1140" s="16">
        <f t="shared" si="135"/>
        <v>0</v>
      </c>
      <c r="E1140" s="16">
        <f t="shared" si="135"/>
        <v>0</v>
      </c>
      <c r="F1140" s="16">
        <f t="shared" si="135"/>
        <v>0</v>
      </c>
      <c r="G1140" s="16">
        <f t="shared" si="135"/>
        <v>0</v>
      </c>
      <c r="H1140" s="16">
        <f t="shared" si="135"/>
        <v>0</v>
      </c>
      <c r="I1140" s="16">
        <f t="shared" si="135"/>
        <v>0</v>
      </c>
      <c r="J1140" s="16">
        <f t="shared" si="135"/>
        <v>0</v>
      </c>
      <c r="K1140" s="16">
        <f t="shared" si="135"/>
        <v>0</v>
      </c>
      <c r="M1140" s="22">
        <v>6428000</v>
      </c>
      <c r="N1140" s="23">
        <v>6432000</v>
      </c>
      <c r="O1140" s="25">
        <v>4702400</v>
      </c>
    </row>
    <row r="1141" spans="2:15" ht="15" customHeight="1">
      <c r="B1141" s="16">
        <f t="shared" si="132"/>
        <v>0</v>
      </c>
      <c r="C1141" s="16">
        <f t="shared" si="135"/>
        <v>0</v>
      </c>
      <c r="D1141" s="16">
        <f t="shared" si="135"/>
        <v>0</v>
      </c>
      <c r="E1141" s="16">
        <f t="shared" si="135"/>
        <v>0</v>
      </c>
      <c r="F1141" s="16">
        <f t="shared" si="135"/>
        <v>0</v>
      </c>
      <c r="G1141" s="16">
        <f t="shared" si="135"/>
        <v>0</v>
      </c>
      <c r="H1141" s="16">
        <f t="shared" si="135"/>
        <v>0</v>
      </c>
      <c r="I1141" s="16">
        <f t="shared" si="135"/>
        <v>0</v>
      </c>
      <c r="J1141" s="16">
        <f t="shared" si="135"/>
        <v>0</v>
      </c>
      <c r="K1141" s="16">
        <f t="shared" si="135"/>
        <v>0</v>
      </c>
      <c r="M1141" s="22">
        <v>6432000</v>
      </c>
      <c r="N1141" s="23">
        <v>6436000</v>
      </c>
      <c r="O1141" s="25">
        <v>4705600</v>
      </c>
    </row>
    <row r="1142" spans="2:15" ht="15" customHeight="1">
      <c r="B1142" s="16">
        <f t="shared" si="132"/>
        <v>0</v>
      </c>
      <c r="C1142" s="16">
        <f t="shared" si="135"/>
        <v>0</v>
      </c>
      <c r="D1142" s="16">
        <f t="shared" si="135"/>
        <v>0</v>
      </c>
      <c r="E1142" s="16">
        <f t="shared" si="135"/>
        <v>0</v>
      </c>
      <c r="F1142" s="16">
        <f t="shared" si="135"/>
        <v>0</v>
      </c>
      <c r="G1142" s="16">
        <f t="shared" si="135"/>
        <v>0</v>
      </c>
      <c r="H1142" s="16">
        <f t="shared" si="135"/>
        <v>0</v>
      </c>
      <c r="I1142" s="16">
        <f t="shared" si="135"/>
        <v>0</v>
      </c>
      <c r="J1142" s="16">
        <f t="shared" si="135"/>
        <v>0</v>
      </c>
      <c r="K1142" s="16">
        <f t="shared" si="135"/>
        <v>0</v>
      </c>
      <c r="M1142" s="22">
        <v>6436000</v>
      </c>
      <c r="N1142" s="23">
        <v>6440000</v>
      </c>
      <c r="O1142" s="25">
        <v>4708800</v>
      </c>
    </row>
    <row r="1143" spans="2:15" ht="15" customHeight="1">
      <c r="B1143" s="16">
        <f t="shared" si="132"/>
        <v>0</v>
      </c>
      <c r="C1143" s="16">
        <f t="shared" si="135"/>
        <v>0</v>
      </c>
      <c r="D1143" s="16">
        <f t="shared" si="135"/>
        <v>0</v>
      </c>
      <c r="E1143" s="16">
        <f t="shared" si="135"/>
        <v>0</v>
      </c>
      <c r="F1143" s="16">
        <f t="shared" si="135"/>
        <v>0</v>
      </c>
      <c r="G1143" s="16">
        <f t="shared" si="135"/>
        <v>0</v>
      </c>
      <c r="H1143" s="16">
        <f t="shared" si="135"/>
        <v>0</v>
      </c>
      <c r="I1143" s="16">
        <f t="shared" si="135"/>
        <v>0</v>
      </c>
      <c r="J1143" s="16">
        <f t="shared" si="135"/>
        <v>0</v>
      </c>
      <c r="K1143" s="16">
        <f t="shared" si="135"/>
        <v>0</v>
      </c>
      <c r="M1143" s="22">
        <v>6440000</v>
      </c>
      <c r="N1143" s="23">
        <v>6444000</v>
      </c>
      <c r="O1143" s="25">
        <v>4712000</v>
      </c>
    </row>
    <row r="1144" spans="2:15" ht="15" customHeight="1">
      <c r="B1144" s="16">
        <f t="shared" si="132"/>
        <v>0</v>
      </c>
      <c r="C1144" s="16">
        <f t="shared" si="135"/>
        <v>0</v>
      </c>
      <c r="D1144" s="16">
        <f t="shared" si="135"/>
        <v>0</v>
      </c>
      <c r="E1144" s="16">
        <f t="shared" si="135"/>
        <v>0</v>
      </c>
      <c r="F1144" s="16">
        <f t="shared" si="135"/>
        <v>0</v>
      </c>
      <c r="G1144" s="16">
        <f t="shared" si="135"/>
        <v>0</v>
      </c>
      <c r="H1144" s="16">
        <f t="shared" si="135"/>
        <v>0</v>
      </c>
      <c r="I1144" s="16">
        <f t="shared" si="135"/>
        <v>0</v>
      </c>
      <c r="J1144" s="16">
        <f t="shared" si="135"/>
        <v>0</v>
      </c>
      <c r="K1144" s="16">
        <f t="shared" si="135"/>
        <v>0</v>
      </c>
      <c r="M1144" s="22">
        <v>6444000</v>
      </c>
      <c r="N1144" s="23">
        <v>6448000</v>
      </c>
      <c r="O1144" s="25">
        <v>4715200</v>
      </c>
    </row>
    <row r="1145" spans="2:15" ht="15" customHeight="1">
      <c r="B1145" s="16">
        <f t="shared" si="132"/>
        <v>0</v>
      </c>
      <c r="C1145" s="16">
        <f t="shared" si="135"/>
        <v>0</v>
      </c>
      <c r="D1145" s="16">
        <f t="shared" si="135"/>
        <v>0</v>
      </c>
      <c r="E1145" s="16">
        <f t="shared" si="135"/>
        <v>0</v>
      </c>
      <c r="F1145" s="16">
        <f t="shared" si="135"/>
        <v>0</v>
      </c>
      <c r="G1145" s="16">
        <f t="shared" si="135"/>
        <v>0</v>
      </c>
      <c r="H1145" s="16">
        <f t="shared" si="135"/>
        <v>0</v>
      </c>
      <c r="I1145" s="16">
        <f t="shared" si="135"/>
        <v>0</v>
      </c>
      <c r="J1145" s="16">
        <f t="shared" si="135"/>
        <v>0</v>
      </c>
      <c r="K1145" s="16">
        <f t="shared" si="135"/>
        <v>0</v>
      </c>
      <c r="M1145" s="22">
        <v>6448000</v>
      </c>
      <c r="N1145" s="23">
        <v>6452000</v>
      </c>
      <c r="O1145" s="25">
        <v>4718400</v>
      </c>
    </row>
    <row r="1146" spans="2:15" ht="15" customHeight="1">
      <c r="B1146" s="16">
        <f t="shared" si="132"/>
        <v>0</v>
      </c>
      <c r="C1146" s="16">
        <f t="shared" si="135"/>
        <v>0</v>
      </c>
      <c r="D1146" s="16">
        <f t="shared" si="135"/>
        <v>0</v>
      </c>
      <c r="E1146" s="16">
        <f t="shared" si="135"/>
        <v>0</v>
      </c>
      <c r="F1146" s="16">
        <f t="shared" si="135"/>
        <v>0</v>
      </c>
      <c r="G1146" s="16">
        <f t="shared" si="135"/>
        <v>0</v>
      </c>
      <c r="H1146" s="16">
        <f t="shared" si="135"/>
        <v>0</v>
      </c>
      <c r="I1146" s="16">
        <f t="shared" si="135"/>
        <v>0</v>
      </c>
      <c r="J1146" s="16">
        <f t="shared" si="135"/>
        <v>0</v>
      </c>
      <c r="K1146" s="16">
        <f t="shared" si="135"/>
        <v>0</v>
      </c>
      <c r="M1146" s="22">
        <v>6452000</v>
      </c>
      <c r="N1146" s="23">
        <v>6456000</v>
      </c>
      <c r="O1146" s="25">
        <v>4721600</v>
      </c>
    </row>
    <row r="1147" spans="2:15" ht="15" customHeight="1">
      <c r="B1147" s="16">
        <f t="shared" si="132"/>
        <v>0</v>
      </c>
      <c r="C1147" s="16">
        <f t="shared" si="135"/>
        <v>0</v>
      </c>
      <c r="D1147" s="16">
        <f t="shared" si="135"/>
        <v>0</v>
      </c>
      <c r="E1147" s="16">
        <f t="shared" si="135"/>
        <v>0</v>
      </c>
      <c r="F1147" s="16">
        <f t="shared" si="135"/>
        <v>0</v>
      </c>
      <c r="G1147" s="16">
        <f t="shared" si="135"/>
        <v>0</v>
      </c>
      <c r="H1147" s="16">
        <f t="shared" si="135"/>
        <v>0</v>
      </c>
      <c r="I1147" s="16">
        <f t="shared" si="135"/>
        <v>0</v>
      </c>
      <c r="J1147" s="16">
        <f t="shared" si="135"/>
        <v>0</v>
      </c>
      <c r="K1147" s="16">
        <f t="shared" si="135"/>
        <v>0</v>
      </c>
      <c r="M1147" s="22">
        <v>6456000</v>
      </c>
      <c r="N1147" s="23">
        <v>6460000</v>
      </c>
      <c r="O1147" s="25">
        <v>4724800</v>
      </c>
    </row>
    <row r="1148" spans="2:15" ht="15" customHeight="1">
      <c r="B1148" s="16">
        <f t="shared" si="132"/>
        <v>0</v>
      </c>
      <c r="C1148" s="16">
        <f t="shared" si="135"/>
        <v>0</v>
      </c>
      <c r="D1148" s="16">
        <f t="shared" si="135"/>
        <v>0</v>
      </c>
      <c r="E1148" s="16">
        <f t="shared" si="135"/>
        <v>0</v>
      </c>
      <c r="F1148" s="16">
        <f t="shared" si="135"/>
        <v>0</v>
      </c>
      <c r="G1148" s="16">
        <f t="shared" si="135"/>
        <v>0</v>
      </c>
      <c r="H1148" s="16">
        <f t="shared" si="135"/>
        <v>0</v>
      </c>
      <c r="I1148" s="16">
        <f t="shared" si="135"/>
        <v>0</v>
      </c>
      <c r="J1148" s="16">
        <f t="shared" si="135"/>
        <v>0</v>
      </c>
      <c r="K1148" s="16">
        <f t="shared" si="135"/>
        <v>0</v>
      </c>
      <c r="M1148" s="22">
        <v>6460000</v>
      </c>
      <c r="N1148" s="23">
        <v>6464000</v>
      </c>
      <c r="O1148" s="25">
        <v>4728000</v>
      </c>
    </row>
    <row r="1149" spans="2:15" ht="15" customHeight="1">
      <c r="B1149" s="16">
        <f t="shared" si="132"/>
        <v>0</v>
      </c>
      <c r="C1149" s="16">
        <f t="shared" ref="C1149:K1158" si="136">IF(AND($M1149&lt;=C$4,C$4&lt;$N1149),$O1149,0)</f>
        <v>0</v>
      </c>
      <c r="D1149" s="16">
        <f t="shared" si="136"/>
        <v>0</v>
      </c>
      <c r="E1149" s="16">
        <f t="shared" si="136"/>
        <v>0</v>
      </c>
      <c r="F1149" s="16">
        <f t="shared" si="136"/>
        <v>0</v>
      </c>
      <c r="G1149" s="16">
        <f t="shared" si="136"/>
        <v>0</v>
      </c>
      <c r="H1149" s="16">
        <f t="shared" si="136"/>
        <v>0</v>
      </c>
      <c r="I1149" s="16">
        <f t="shared" si="136"/>
        <v>0</v>
      </c>
      <c r="J1149" s="16">
        <f t="shared" si="136"/>
        <v>0</v>
      </c>
      <c r="K1149" s="16">
        <f t="shared" si="136"/>
        <v>0</v>
      </c>
      <c r="M1149" s="22">
        <v>6464000</v>
      </c>
      <c r="N1149" s="23">
        <v>6468000</v>
      </c>
      <c r="O1149" s="25">
        <v>4731200</v>
      </c>
    </row>
    <row r="1150" spans="2:15" ht="15" customHeight="1">
      <c r="B1150" s="16">
        <f t="shared" si="132"/>
        <v>0</v>
      </c>
      <c r="C1150" s="16">
        <f t="shared" si="136"/>
        <v>0</v>
      </c>
      <c r="D1150" s="16">
        <f t="shared" si="136"/>
        <v>0</v>
      </c>
      <c r="E1150" s="16">
        <f t="shared" si="136"/>
        <v>0</v>
      </c>
      <c r="F1150" s="16">
        <f t="shared" si="136"/>
        <v>0</v>
      </c>
      <c r="G1150" s="16">
        <f t="shared" si="136"/>
        <v>0</v>
      </c>
      <c r="H1150" s="16">
        <f t="shared" si="136"/>
        <v>0</v>
      </c>
      <c r="I1150" s="16">
        <f t="shared" si="136"/>
        <v>0</v>
      </c>
      <c r="J1150" s="16">
        <f t="shared" si="136"/>
        <v>0</v>
      </c>
      <c r="K1150" s="16">
        <f t="shared" si="136"/>
        <v>0</v>
      </c>
      <c r="M1150" s="22">
        <v>6468000</v>
      </c>
      <c r="N1150" s="23">
        <v>6472000</v>
      </c>
      <c r="O1150" s="25">
        <v>4734400</v>
      </c>
    </row>
    <row r="1151" spans="2:15" ht="15" customHeight="1">
      <c r="B1151" s="16">
        <f t="shared" si="132"/>
        <v>0</v>
      </c>
      <c r="C1151" s="16">
        <f t="shared" si="136"/>
        <v>0</v>
      </c>
      <c r="D1151" s="16">
        <f t="shared" si="136"/>
        <v>0</v>
      </c>
      <c r="E1151" s="16">
        <f t="shared" si="136"/>
        <v>0</v>
      </c>
      <c r="F1151" s="16">
        <f t="shared" si="136"/>
        <v>0</v>
      </c>
      <c r="G1151" s="16">
        <f t="shared" si="136"/>
        <v>0</v>
      </c>
      <c r="H1151" s="16">
        <f t="shared" si="136"/>
        <v>0</v>
      </c>
      <c r="I1151" s="16">
        <f t="shared" si="136"/>
        <v>0</v>
      </c>
      <c r="J1151" s="16">
        <f t="shared" si="136"/>
        <v>0</v>
      </c>
      <c r="K1151" s="16">
        <f t="shared" si="136"/>
        <v>0</v>
      </c>
      <c r="M1151" s="22">
        <v>6472000</v>
      </c>
      <c r="N1151" s="23">
        <v>6476000</v>
      </c>
      <c r="O1151" s="25">
        <v>4737600</v>
      </c>
    </row>
    <row r="1152" spans="2:15" ht="15" customHeight="1">
      <c r="B1152" s="16">
        <f t="shared" si="132"/>
        <v>0</v>
      </c>
      <c r="C1152" s="16">
        <f t="shared" si="136"/>
        <v>0</v>
      </c>
      <c r="D1152" s="16">
        <f t="shared" si="136"/>
        <v>0</v>
      </c>
      <c r="E1152" s="16">
        <f t="shared" si="136"/>
        <v>0</v>
      </c>
      <c r="F1152" s="16">
        <f t="shared" si="136"/>
        <v>0</v>
      </c>
      <c r="G1152" s="16">
        <f t="shared" si="136"/>
        <v>0</v>
      </c>
      <c r="H1152" s="16">
        <f t="shared" si="136"/>
        <v>0</v>
      </c>
      <c r="I1152" s="16">
        <f t="shared" si="136"/>
        <v>0</v>
      </c>
      <c r="J1152" s="16">
        <f t="shared" si="136"/>
        <v>0</v>
      </c>
      <c r="K1152" s="16">
        <f t="shared" si="136"/>
        <v>0</v>
      </c>
      <c r="M1152" s="22">
        <v>6476000</v>
      </c>
      <c r="N1152" s="23">
        <v>6480000</v>
      </c>
      <c r="O1152" s="25">
        <v>4740800</v>
      </c>
    </row>
    <row r="1153" spans="2:15" ht="15" customHeight="1">
      <c r="B1153" s="16">
        <f t="shared" si="132"/>
        <v>0</v>
      </c>
      <c r="C1153" s="16">
        <f t="shared" si="136"/>
        <v>0</v>
      </c>
      <c r="D1153" s="16">
        <f t="shared" si="136"/>
        <v>0</v>
      </c>
      <c r="E1153" s="16">
        <f t="shared" si="136"/>
        <v>0</v>
      </c>
      <c r="F1153" s="16">
        <f t="shared" si="136"/>
        <v>0</v>
      </c>
      <c r="G1153" s="16">
        <f t="shared" si="136"/>
        <v>0</v>
      </c>
      <c r="H1153" s="16">
        <f t="shared" si="136"/>
        <v>0</v>
      </c>
      <c r="I1153" s="16">
        <f t="shared" si="136"/>
        <v>0</v>
      </c>
      <c r="J1153" s="16">
        <f t="shared" si="136"/>
        <v>0</v>
      </c>
      <c r="K1153" s="16">
        <f t="shared" si="136"/>
        <v>0</v>
      </c>
      <c r="M1153" s="22">
        <v>6480000</v>
      </c>
      <c r="N1153" s="23">
        <v>6484000</v>
      </c>
      <c r="O1153" s="25">
        <v>4744000</v>
      </c>
    </row>
    <row r="1154" spans="2:15" ht="15" customHeight="1">
      <c r="B1154" s="16">
        <f t="shared" si="132"/>
        <v>0</v>
      </c>
      <c r="C1154" s="16">
        <f t="shared" si="136"/>
        <v>0</v>
      </c>
      <c r="D1154" s="16">
        <f t="shared" si="136"/>
        <v>0</v>
      </c>
      <c r="E1154" s="16">
        <f t="shared" si="136"/>
        <v>0</v>
      </c>
      <c r="F1154" s="16">
        <f t="shared" si="136"/>
        <v>0</v>
      </c>
      <c r="G1154" s="16">
        <f t="shared" si="136"/>
        <v>0</v>
      </c>
      <c r="H1154" s="16">
        <f t="shared" si="136"/>
        <v>0</v>
      </c>
      <c r="I1154" s="16">
        <f t="shared" si="136"/>
        <v>0</v>
      </c>
      <c r="J1154" s="16">
        <f t="shared" si="136"/>
        <v>0</v>
      </c>
      <c r="K1154" s="16">
        <f t="shared" si="136"/>
        <v>0</v>
      </c>
      <c r="M1154" s="22">
        <v>6484000</v>
      </c>
      <c r="N1154" s="23">
        <v>6488000</v>
      </c>
      <c r="O1154" s="25">
        <v>4747200</v>
      </c>
    </row>
    <row r="1155" spans="2:15" ht="15" customHeight="1">
      <c r="B1155" s="16">
        <f t="shared" si="132"/>
        <v>0</v>
      </c>
      <c r="C1155" s="16">
        <f t="shared" si="136"/>
        <v>0</v>
      </c>
      <c r="D1155" s="16">
        <f t="shared" si="136"/>
        <v>0</v>
      </c>
      <c r="E1155" s="16">
        <f t="shared" si="136"/>
        <v>0</v>
      </c>
      <c r="F1155" s="16">
        <f t="shared" si="136"/>
        <v>0</v>
      </c>
      <c r="G1155" s="16">
        <f t="shared" si="136"/>
        <v>0</v>
      </c>
      <c r="H1155" s="16">
        <f t="shared" si="136"/>
        <v>0</v>
      </c>
      <c r="I1155" s="16">
        <f t="shared" si="136"/>
        <v>0</v>
      </c>
      <c r="J1155" s="16">
        <f t="shared" si="136"/>
        <v>0</v>
      </c>
      <c r="K1155" s="16">
        <f t="shared" si="136"/>
        <v>0</v>
      </c>
      <c r="M1155" s="22">
        <v>6488000</v>
      </c>
      <c r="N1155" s="23">
        <v>6492000</v>
      </c>
      <c r="O1155" s="25">
        <v>4750400</v>
      </c>
    </row>
    <row r="1156" spans="2:15" ht="15" customHeight="1">
      <c r="B1156" s="16">
        <f t="shared" si="132"/>
        <v>0</v>
      </c>
      <c r="C1156" s="16">
        <f t="shared" si="136"/>
        <v>0</v>
      </c>
      <c r="D1156" s="16">
        <f t="shared" si="136"/>
        <v>0</v>
      </c>
      <c r="E1156" s="16">
        <f t="shared" si="136"/>
        <v>0</v>
      </c>
      <c r="F1156" s="16">
        <f t="shared" si="136"/>
        <v>0</v>
      </c>
      <c r="G1156" s="16">
        <f t="shared" si="136"/>
        <v>0</v>
      </c>
      <c r="H1156" s="16">
        <f t="shared" si="136"/>
        <v>0</v>
      </c>
      <c r="I1156" s="16">
        <f t="shared" si="136"/>
        <v>0</v>
      </c>
      <c r="J1156" s="16">
        <f t="shared" si="136"/>
        <v>0</v>
      </c>
      <c r="K1156" s="16">
        <f t="shared" si="136"/>
        <v>0</v>
      </c>
      <c r="M1156" s="22">
        <v>6492000</v>
      </c>
      <c r="N1156" s="23">
        <v>6496000</v>
      </c>
      <c r="O1156" s="25">
        <v>4753600</v>
      </c>
    </row>
    <row r="1157" spans="2:15" ht="15" customHeight="1">
      <c r="B1157" s="16">
        <f t="shared" si="132"/>
        <v>0</v>
      </c>
      <c r="C1157" s="16">
        <f t="shared" si="136"/>
        <v>0</v>
      </c>
      <c r="D1157" s="16">
        <f t="shared" si="136"/>
        <v>0</v>
      </c>
      <c r="E1157" s="16">
        <f t="shared" si="136"/>
        <v>0</v>
      </c>
      <c r="F1157" s="16">
        <f t="shared" si="136"/>
        <v>0</v>
      </c>
      <c r="G1157" s="16">
        <f t="shared" si="136"/>
        <v>0</v>
      </c>
      <c r="H1157" s="16">
        <f t="shared" si="136"/>
        <v>0</v>
      </c>
      <c r="I1157" s="16">
        <f t="shared" si="136"/>
        <v>0</v>
      </c>
      <c r="J1157" s="16">
        <f t="shared" si="136"/>
        <v>0</v>
      </c>
      <c r="K1157" s="16">
        <f t="shared" si="136"/>
        <v>0</v>
      </c>
      <c r="M1157" s="22">
        <v>6496000</v>
      </c>
      <c r="N1157" s="23">
        <v>6500000</v>
      </c>
      <c r="O1157" s="25">
        <v>4756800</v>
      </c>
    </row>
    <row r="1158" spans="2:15" ht="15" customHeight="1">
      <c r="B1158" s="16">
        <f t="shared" si="132"/>
        <v>0</v>
      </c>
      <c r="C1158" s="16">
        <f t="shared" si="136"/>
        <v>0</v>
      </c>
      <c r="D1158" s="16">
        <f t="shared" si="136"/>
        <v>0</v>
      </c>
      <c r="E1158" s="16">
        <f t="shared" si="136"/>
        <v>0</v>
      </c>
      <c r="F1158" s="16">
        <f t="shared" si="136"/>
        <v>0</v>
      </c>
      <c r="G1158" s="16">
        <f t="shared" si="136"/>
        <v>0</v>
      </c>
      <c r="H1158" s="16">
        <f t="shared" si="136"/>
        <v>0</v>
      </c>
      <c r="I1158" s="16">
        <f t="shared" si="136"/>
        <v>0</v>
      </c>
      <c r="J1158" s="16">
        <f t="shared" si="136"/>
        <v>0</v>
      </c>
      <c r="K1158" s="16">
        <f t="shared" si="136"/>
        <v>0</v>
      </c>
      <c r="M1158" s="22">
        <v>6500000</v>
      </c>
      <c r="N1158" s="23">
        <v>6504000</v>
      </c>
      <c r="O1158" s="25">
        <v>4760000</v>
      </c>
    </row>
    <row r="1159" spans="2:15" ht="15" customHeight="1">
      <c r="B1159" s="16">
        <f t="shared" si="132"/>
        <v>0</v>
      </c>
      <c r="C1159" s="16">
        <f t="shared" ref="C1159:K1168" si="137">IF(AND($M1159&lt;=C$4,C$4&lt;$N1159),$O1159,0)</f>
        <v>0</v>
      </c>
      <c r="D1159" s="16">
        <f t="shared" si="137"/>
        <v>0</v>
      </c>
      <c r="E1159" s="16">
        <f t="shared" si="137"/>
        <v>0</v>
      </c>
      <c r="F1159" s="16">
        <f t="shared" si="137"/>
        <v>0</v>
      </c>
      <c r="G1159" s="16">
        <f t="shared" si="137"/>
        <v>0</v>
      </c>
      <c r="H1159" s="16">
        <f t="shared" si="137"/>
        <v>0</v>
      </c>
      <c r="I1159" s="16">
        <f t="shared" si="137"/>
        <v>0</v>
      </c>
      <c r="J1159" s="16">
        <f t="shared" si="137"/>
        <v>0</v>
      </c>
      <c r="K1159" s="16">
        <f t="shared" si="137"/>
        <v>0</v>
      </c>
      <c r="M1159" s="22">
        <v>6504000</v>
      </c>
      <c r="N1159" s="23">
        <v>6508000</v>
      </c>
      <c r="O1159" s="25">
        <v>4763200</v>
      </c>
    </row>
    <row r="1160" spans="2:15" ht="15" customHeight="1">
      <c r="B1160" s="16">
        <f t="shared" si="132"/>
        <v>0</v>
      </c>
      <c r="C1160" s="16">
        <f t="shared" si="137"/>
        <v>0</v>
      </c>
      <c r="D1160" s="16">
        <f t="shared" si="137"/>
        <v>0</v>
      </c>
      <c r="E1160" s="16">
        <f t="shared" si="137"/>
        <v>0</v>
      </c>
      <c r="F1160" s="16">
        <f t="shared" si="137"/>
        <v>0</v>
      </c>
      <c r="G1160" s="16">
        <f t="shared" si="137"/>
        <v>0</v>
      </c>
      <c r="H1160" s="16">
        <f t="shared" si="137"/>
        <v>0</v>
      </c>
      <c r="I1160" s="16">
        <f t="shared" si="137"/>
        <v>0</v>
      </c>
      <c r="J1160" s="16">
        <f t="shared" si="137"/>
        <v>0</v>
      </c>
      <c r="K1160" s="16">
        <f t="shared" si="137"/>
        <v>0</v>
      </c>
      <c r="M1160" s="22">
        <v>6508000</v>
      </c>
      <c r="N1160" s="23">
        <v>6512000</v>
      </c>
      <c r="O1160" s="25">
        <v>4766401</v>
      </c>
    </row>
    <row r="1161" spans="2:15" ht="15" customHeight="1">
      <c r="B1161" s="16">
        <f t="shared" si="132"/>
        <v>0</v>
      </c>
      <c r="C1161" s="16">
        <f t="shared" si="137"/>
        <v>0</v>
      </c>
      <c r="D1161" s="16">
        <f t="shared" si="137"/>
        <v>0</v>
      </c>
      <c r="E1161" s="16">
        <f t="shared" si="137"/>
        <v>0</v>
      </c>
      <c r="F1161" s="16">
        <f t="shared" si="137"/>
        <v>0</v>
      </c>
      <c r="G1161" s="16">
        <f t="shared" si="137"/>
        <v>0</v>
      </c>
      <c r="H1161" s="16">
        <f t="shared" si="137"/>
        <v>0</v>
      </c>
      <c r="I1161" s="16">
        <f t="shared" si="137"/>
        <v>0</v>
      </c>
      <c r="J1161" s="16">
        <f t="shared" si="137"/>
        <v>0</v>
      </c>
      <c r="K1161" s="16">
        <f t="shared" si="137"/>
        <v>0</v>
      </c>
      <c r="M1161" s="22">
        <v>6512000</v>
      </c>
      <c r="N1161" s="23">
        <v>6516000</v>
      </c>
      <c r="O1161" s="25">
        <v>4769600</v>
      </c>
    </row>
    <row r="1162" spans="2:15" ht="15" customHeight="1">
      <c r="B1162" s="16">
        <f t="shared" si="132"/>
        <v>0</v>
      </c>
      <c r="C1162" s="16">
        <f t="shared" si="137"/>
        <v>0</v>
      </c>
      <c r="D1162" s="16">
        <f t="shared" si="137"/>
        <v>0</v>
      </c>
      <c r="E1162" s="16">
        <f t="shared" si="137"/>
        <v>0</v>
      </c>
      <c r="F1162" s="16">
        <f t="shared" si="137"/>
        <v>0</v>
      </c>
      <c r="G1162" s="16">
        <f t="shared" si="137"/>
        <v>0</v>
      </c>
      <c r="H1162" s="16">
        <f t="shared" si="137"/>
        <v>0</v>
      </c>
      <c r="I1162" s="16">
        <f t="shared" si="137"/>
        <v>0</v>
      </c>
      <c r="J1162" s="16">
        <f t="shared" si="137"/>
        <v>0</v>
      </c>
      <c r="K1162" s="16">
        <f t="shared" si="137"/>
        <v>0</v>
      </c>
      <c r="M1162" s="22">
        <v>6516000</v>
      </c>
      <c r="N1162" s="23">
        <v>6520000</v>
      </c>
      <c r="O1162" s="25">
        <v>4772800</v>
      </c>
    </row>
    <row r="1163" spans="2:15" ht="15" customHeight="1">
      <c r="B1163" s="16">
        <f t="shared" si="132"/>
        <v>0</v>
      </c>
      <c r="C1163" s="16">
        <f t="shared" si="137"/>
        <v>0</v>
      </c>
      <c r="D1163" s="16">
        <f t="shared" si="137"/>
        <v>0</v>
      </c>
      <c r="E1163" s="16">
        <f t="shared" si="137"/>
        <v>0</v>
      </c>
      <c r="F1163" s="16">
        <f t="shared" si="137"/>
        <v>0</v>
      </c>
      <c r="G1163" s="16">
        <f t="shared" si="137"/>
        <v>0</v>
      </c>
      <c r="H1163" s="16">
        <f t="shared" si="137"/>
        <v>0</v>
      </c>
      <c r="I1163" s="16">
        <f t="shared" si="137"/>
        <v>0</v>
      </c>
      <c r="J1163" s="16">
        <f t="shared" si="137"/>
        <v>0</v>
      </c>
      <c r="K1163" s="16">
        <f t="shared" si="137"/>
        <v>0</v>
      </c>
      <c r="M1163" s="22">
        <v>6520000</v>
      </c>
      <c r="N1163" s="23">
        <v>6524000</v>
      </c>
      <c r="O1163" s="25">
        <v>4776000</v>
      </c>
    </row>
    <row r="1164" spans="2:15" ht="15" customHeight="1">
      <c r="B1164" s="16">
        <f t="shared" si="132"/>
        <v>0</v>
      </c>
      <c r="C1164" s="16">
        <f t="shared" si="137"/>
        <v>0</v>
      </c>
      <c r="D1164" s="16">
        <f t="shared" si="137"/>
        <v>0</v>
      </c>
      <c r="E1164" s="16">
        <f t="shared" si="137"/>
        <v>0</v>
      </c>
      <c r="F1164" s="16">
        <f t="shared" si="137"/>
        <v>0</v>
      </c>
      <c r="G1164" s="16">
        <f t="shared" si="137"/>
        <v>0</v>
      </c>
      <c r="H1164" s="16">
        <f t="shared" si="137"/>
        <v>0</v>
      </c>
      <c r="I1164" s="16">
        <f t="shared" si="137"/>
        <v>0</v>
      </c>
      <c r="J1164" s="16">
        <f t="shared" si="137"/>
        <v>0</v>
      </c>
      <c r="K1164" s="16">
        <f t="shared" si="137"/>
        <v>0</v>
      </c>
      <c r="M1164" s="22">
        <v>6524000</v>
      </c>
      <c r="N1164" s="23">
        <v>6528000</v>
      </c>
      <c r="O1164" s="25">
        <v>4779200</v>
      </c>
    </row>
    <row r="1165" spans="2:15" ht="15" customHeight="1">
      <c r="B1165" s="16">
        <f t="shared" si="132"/>
        <v>0</v>
      </c>
      <c r="C1165" s="16">
        <f t="shared" si="137"/>
        <v>0</v>
      </c>
      <c r="D1165" s="16">
        <f t="shared" si="137"/>
        <v>0</v>
      </c>
      <c r="E1165" s="16">
        <f t="shared" si="137"/>
        <v>0</v>
      </c>
      <c r="F1165" s="16">
        <f t="shared" si="137"/>
        <v>0</v>
      </c>
      <c r="G1165" s="16">
        <f t="shared" si="137"/>
        <v>0</v>
      </c>
      <c r="H1165" s="16">
        <f t="shared" si="137"/>
        <v>0</v>
      </c>
      <c r="I1165" s="16">
        <f t="shared" si="137"/>
        <v>0</v>
      </c>
      <c r="J1165" s="16">
        <f t="shared" si="137"/>
        <v>0</v>
      </c>
      <c r="K1165" s="16">
        <f t="shared" si="137"/>
        <v>0</v>
      </c>
      <c r="M1165" s="22">
        <v>6528000</v>
      </c>
      <c r="N1165" s="23">
        <v>6532000</v>
      </c>
      <c r="O1165" s="25">
        <v>4782400</v>
      </c>
    </row>
    <row r="1166" spans="2:15" ht="15" customHeight="1">
      <c r="B1166" s="16">
        <f t="shared" si="132"/>
        <v>0</v>
      </c>
      <c r="C1166" s="16">
        <f t="shared" si="137"/>
        <v>0</v>
      </c>
      <c r="D1166" s="16">
        <f t="shared" si="137"/>
        <v>0</v>
      </c>
      <c r="E1166" s="16">
        <f t="shared" si="137"/>
        <v>0</v>
      </c>
      <c r="F1166" s="16">
        <f t="shared" si="137"/>
        <v>0</v>
      </c>
      <c r="G1166" s="16">
        <f t="shared" si="137"/>
        <v>0</v>
      </c>
      <c r="H1166" s="16">
        <f t="shared" si="137"/>
        <v>0</v>
      </c>
      <c r="I1166" s="16">
        <f t="shared" si="137"/>
        <v>0</v>
      </c>
      <c r="J1166" s="16">
        <f t="shared" si="137"/>
        <v>0</v>
      </c>
      <c r="K1166" s="16">
        <f t="shared" si="137"/>
        <v>0</v>
      </c>
      <c r="M1166" s="22">
        <v>6532000</v>
      </c>
      <c r="N1166" s="23">
        <v>6536000</v>
      </c>
      <c r="O1166" s="25">
        <v>4785600</v>
      </c>
    </row>
    <row r="1167" spans="2:15" ht="15" customHeight="1">
      <c r="B1167" s="16">
        <f t="shared" si="132"/>
        <v>0</v>
      </c>
      <c r="C1167" s="16">
        <f t="shared" si="137"/>
        <v>0</v>
      </c>
      <c r="D1167" s="16">
        <f t="shared" si="137"/>
        <v>0</v>
      </c>
      <c r="E1167" s="16">
        <f t="shared" si="137"/>
        <v>0</v>
      </c>
      <c r="F1167" s="16">
        <f t="shared" si="137"/>
        <v>0</v>
      </c>
      <c r="G1167" s="16">
        <f t="shared" si="137"/>
        <v>0</v>
      </c>
      <c r="H1167" s="16">
        <f t="shared" si="137"/>
        <v>0</v>
      </c>
      <c r="I1167" s="16">
        <f t="shared" si="137"/>
        <v>0</v>
      </c>
      <c r="J1167" s="16">
        <f t="shared" si="137"/>
        <v>0</v>
      </c>
      <c r="K1167" s="16">
        <f t="shared" si="137"/>
        <v>0</v>
      </c>
      <c r="M1167" s="22">
        <v>6536000</v>
      </c>
      <c r="N1167" s="23">
        <v>6540000</v>
      </c>
      <c r="O1167" s="25">
        <v>4788800</v>
      </c>
    </row>
    <row r="1168" spans="2:15" ht="15" customHeight="1">
      <c r="B1168" s="16">
        <f t="shared" si="132"/>
        <v>0</v>
      </c>
      <c r="C1168" s="16">
        <f t="shared" si="137"/>
        <v>0</v>
      </c>
      <c r="D1168" s="16">
        <f t="shared" si="137"/>
        <v>0</v>
      </c>
      <c r="E1168" s="16">
        <f t="shared" si="137"/>
        <v>0</v>
      </c>
      <c r="F1168" s="16">
        <f t="shared" si="137"/>
        <v>0</v>
      </c>
      <c r="G1168" s="16">
        <f t="shared" si="137"/>
        <v>0</v>
      </c>
      <c r="H1168" s="16">
        <f t="shared" si="137"/>
        <v>0</v>
      </c>
      <c r="I1168" s="16">
        <f t="shared" si="137"/>
        <v>0</v>
      </c>
      <c r="J1168" s="16">
        <f t="shared" si="137"/>
        <v>0</v>
      </c>
      <c r="K1168" s="16">
        <f t="shared" si="137"/>
        <v>0</v>
      </c>
      <c r="M1168" s="22">
        <v>6540000</v>
      </c>
      <c r="N1168" s="23">
        <v>6544000</v>
      </c>
      <c r="O1168" s="25">
        <v>4792000</v>
      </c>
    </row>
    <row r="1169" spans="2:15" ht="15" customHeight="1">
      <c r="B1169" s="16">
        <f t="shared" si="132"/>
        <v>0</v>
      </c>
      <c r="C1169" s="16">
        <f t="shared" ref="C1169:K1174" si="138">IF(AND($M1169&lt;=C$4,C$4&lt;$N1169),$O1169,0)</f>
        <v>0</v>
      </c>
      <c r="D1169" s="16">
        <f t="shared" si="138"/>
        <v>0</v>
      </c>
      <c r="E1169" s="16">
        <f t="shared" si="138"/>
        <v>0</v>
      </c>
      <c r="F1169" s="16">
        <f t="shared" si="138"/>
        <v>0</v>
      </c>
      <c r="G1169" s="16">
        <f t="shared" si="138"/>
        <v>0</v>
      </c>
      <c r="H1169" s="16">
        <f t="shared" si="138"/>
        <v>0</v>
      </c>
      <c r="I1169" s="16">
        <f t="shared" si="138"/>
        <v>0</v>
      </c>
      <c r="J1169" s="16">
        <f t="shared" si="138"/>
        <v>0</v>
      </c>
      <c r="K1169" s="16">
        <f t="shared" si="138"/>
        <v>0</v>
      </c>
      <c r="M1169" s="22">
        <v>6544000</v>
      </c>
      <c r="N1169" s="23">
        <v>6548000</v>
      </c>
      <c r="O1169" s="25">
        <v>4795200</v>
      </c>
    </row>
    <row r="1170" spans="2:15" ht="15" customHeight="1">
      <c r="B1170" s="16">
        <f t="shared" si="132"/>
        <v>0</v>
      </c>
      <c r="C1170" s="16">
        <f t="shared" si="138"/>
        <v>0</v>
      </c>
      <c r="D1170" s="16">
        <f t="shared" si="138"/>
        <v>0</v>
      </c>
      <c r="E1170" s="16">
        <f t="shared" si="138"/>
        <v>0</v>
      </c>
      <c r="F1170" s="16">
        <f t="shared" si="138"/>
        <v>0</v>
      </c>
      <c r="G1170" s="16">
        <f t="shared" si="138"/>
        <v>0</v>
      </c>
      <c r="H1170" s="16">
        <f t="shared" si="138"/>
        <v>0</v>
      </c>
      <c r="I1170" s="16">
        <f t="shared" si="138"/>
        <v>0</v>
      </c>
      <c r="J1170" s="16">
        <f t="shared" si="138"/>
        <v>0</v>
      </c>
      <c r="K1170" s="16">
        <f t="shared" si="138"/>
        <v>0</v>
      </c>
      <c r="M1170" s="22">
        <v>6548000</v>
      </c>
      <c r="N1170" s="23">
        <v>6552000</v>
      </c>
      <c r="O1170" s="25">
        <v>4798400</v>
      </c>
    </row>
    <row r="1171" spans="2:15" ht="15" customHeight="1">
      <c r="B1171" s="16">
        <f t="shared" si="132"/>
        <v>0</v>
      </c>
      <c r="C1171" s="16">
        <f t="shared" si="138"/>
        <v>0</v>
      </c>
      <c r="D1171" s="16">
        <f t="shared" si="138"/>
        <v>0</v>
      </c>
      <c r="E1171" s="16">
        <f t="shared" si="138"/>
        <v>0</v>
      </c>
      <c r="F1171" s="16">
        <f t="shared" si="138"/>
        <v>0</v>
      </c>
      <c r="G1171" s="16">
        <f t="shared" si="138"/>
        <v>0</v>
      </c>
      <c r="H1171" s="16">
        <f t="shared" si="138"/>
        <v>0</v>
      </c>
      <c r="I1171" s="16">
        <f t="shared" si="138"/>
        <v>0</v>
      </c>
      <c r="J1171" s="16">
        <f t="shared" si="138"/>
        <v>0</v>
      </c>
      <c r="K1171" s="16">
        <f t="shared" si="138"/>
        <v>0</v>
      </c>
      <c r="M1171" s="22">
        <v>6552000</v>
      </c>
      <c r="N1171" s="23">
        <v>6556000</v>
      </c>
      <c r="O1171" s="25">
        <v>4801600</v>
      </c>
    </row>
    <row r="1172" spans="2:15" ht="15" customHeight="1">
      <c r="B1172" s="16">
        <f t="shared" si="132"/>
        <v>0</v>
      </c>
      <c r="C1172" s="16">
        <f t="shared" si="138"/>
        <v>0</v>
      </c>
      <c r="D1172" s="16">
        <f t="shared" si="138"/>
        <v>0</v>
      </c>
      <c r="E1172" s="16">
        <f t="shared" si="138"/>
        <v>0</v>
      </c>
      <c r="F1172" s="16">
        <f t="shared" si="138"/>
        <v>0</v>
      </c>
      <c r="G1172" s="16">
        <f t="shared" si="138"/>
        <v>0</v>
      </c>
      <c r="H1172" s="16">
        <f t="shared" si="138"/>
        <v>0</v>
      </c>
      <c r="I1172" s="16">
        <f t="shared" si="138"/>
        <v>0</v>
      </c>
      <c r="J1172" s="16">
        <f t="shared" si="138"/>
        <v>0</v>
      </c>
      <c r="K1172" s="16">
        <f t="shared" si="138"/>
        <v>0</v>
      </c>
      <c r="M1172" s="22">
        <v>6556000</v>
      </c>
      <c r="N1172" s="23">
        <v>6560000</v>
      </c>
      <c r="O1172" s="25">
        <v>4804800</v>
      </c>
    </row>
    <row r="1173" spans="2:15" ht="15" customHeight="1">
      <c r="B1173" s="16">
        <f t="shared" si="132"/>
        <v>0</v>
      </c>
      <c r="C1173" s="16">
        <f t="shared" si="138"/>
        <v>0</v>
      </c>
      <c r="D1173" s="16">
        <f t="shared" si="138"/>
        <v>0</v>
      </c>
      <c r="E1173" s="16">
        <f t="shared" si="138"/>
        <v>0</v>
      </c>
      <c r="F1173" s="16">
        <f t="shared" si="138"/>
        <v>0</v>
      </c>
      <c r="G1173" s="16">
        <f t="shared" si="138"/>
        <v>0</v>
      </c>
      <c r="H1173" s="16">
        <f t="shared" si="138"/>
        <v>0</v>
      </c>
      <c r="I1173" s="16">
        <f t="shared" si="138"/>
        <v>0</v>
      </c>
      <c r="J1173" s="16">
        <f t="shared" si="138"/>
        <v>0</v>
      </c>
      <c r="K1173" s="16">
        <f t="shared" si="138"/>
        <v>0</v>
      </c>
      <c r="M1173" s="22">
        <v>6560000</v>
      </c>
      <c r="N1173" s="23">
        <v>6564000</v>
      </c>
      <c r="O1173" s="25">
        <v>4808000</v>
      </c>
    </row>
    <row r="1174" spans="2:15" ht="15" customHeight="1">
      <c r="B1174" s="16">
        <f t="shared" si="132"/>
        <v>0</v>
      </c>
      <c r="C1174" s="16">
        <f t="shared" si="138"/>
        <v>0</v>
      </c>
      <c r="D1174" s="16">
        <f t="shared" si="138"/>
        <v>0</v>
      </c>
      <c r="E1174" s="16">
        <f t="shared" si="138"/>
        <v>0</v>
      </c>
      <c r="F1174" s="16">
        <f t="shared" si="138"/>
        <v>0</v>
      </c>
      <c r="G1174" s="16">
        <f t="shared" si="138"/>
        <v>0</v>
      </c>
      <c r="H1174" s="16">
        <f t="shared" si="138"/>
        <v>0</v>
      </c>
      <c r="I1174" s="16">
        <f t="shared" si="138"/>
        <v>0</v>
      </c>
      <c r="J1174" s="16">
        <f t="shared" si="138"/>
        <v>0</v>
      </c>
      <c r="K1174" s="16">
        <f t="shared" si="138"/>
        <v>0</v>
      </c>
      <c r="M1174" s="22">
        <v>6564000</v>
      </c>
      <c r="N1174" s="23">
        <v>6568000</v>
      </c>
      <c r="O1174" s="25">
        <v>4811200</v>
      </c>
    </row>
    <row r="1175" spans="2:15" ht="15" customHeight="1">
      <c r="B1175" s="16">
        <f t="shared" si="132"/>
        <v>0</v>
      </c>
      <c r="C1175" s="16">
        <f>IF(AND($M1175&lt;=C$4,C$4&lt;$N1175),$O1175,0)</f>
        <v>0</v>
      </c>
      <c r="D1175" s="16">
        <f>IF(AND($M1175&lt;=D$4,D$4&lt;$N1175),$O1175,0)</f>
        <v>0</v>
      </c>
      <c r="E1175" s="16">
        <f>IF(AND($M1175&lt;=E$4,E$4&lt;$N1175),$O1175,0)</f>
        <v>0</v>
      </c>
      <c r="F1175" s="16">
        <f>IF(AND($M1175&lt;=F$4,F$4&lt;$N1175),$O1175,0)</f>
        <v>0</v>
      </c>
      <c r="G1175" s="16">
        <f>IF(AND($M1175&lt;=G$4,G$4&lt;$N1175),$O1175,0)</f>
        <v>0</v>
      </c>
      <c r="H1175" s="16">
        <f t="shared" ref="C1175:K1184" si="139">IF(AND($M1175&lt;=H$4,H$4&lt;$N1175),$O1175,0)</f>
        <v>0</v>
      </c>
      <c r="I1175" s="16">
        <f t="shared" si="139"/>
        <v>0</v>
      </c>
      <c r="J1175" s="16">
        <f t="shared" si="139"/>
        <v>0</v>
      </c>
      <c r="K1175" s="16">
        <f t="shared" si="139"/>
        <v>0</v>
      </c>
      <c r="M1175" s="22">
        <v>6568000</v>
      </c>
      <c r="N1175" s="23">
        <v>6572000</v>
      </c>
      <c r="O1175" s="25">
        <v>4814400</v>
      </c>
    </row>
    <row r="1176" spans="2:15" ht="15" customHeight="1">
      <c r="B1176" s="16">
        <f t="shared" si="132"/>
        <v>0</v>
      </c>
      <c r="C1176" s="16">
        <f t="shared" si="139"/>
        <v>0</v>
      </c>
      <c r="D1176" s="16">
        <f t="shared" si="139"/>
        <v>0</v>
      </c>
      <c r="E1176" s="16">
        <f t="shared" si="139"/>
        <v>0</v>
      </c>
      <c r="F1176" s="16">
        <f t="shared" si="139"/>
        <v>0</v>
      </c>
      <c r="G1176" s="16">
        <f t="shared" si="139"/>
        <v>0</v>
      </c>
      <c r="H1176" s="16">
        <f t="shared" si="139"/>
        <v>0</v>
      </c>
      <c r="I1176" s="16">
        <f t="shared" si="139"/>
        <v>0</v>
      </c>
      <c r="J1176" s="16">
        <f t="shared" si="139"/>
        <v>0</v>
      </c>
      <c r="K1176" s="16">
        <f t="shared" si="139"/>
        <v>0</v>
      </c>
      <c r="M1176" s="22">
        <v>6572000</v>
      </c>
      <c r="N1176" s="23">
        <v>6576000</v>
      </c>
      <c r="O1176" s="25">
        <v>4817600</v>
      </c>
    </row>
    <row r="1177" spans="2:15" ht="15" customHeight="1">
      <c r="B1177" s="16">
        <f t="shared" si="132"/>
        <v>0</v>
      </c>
      <c r="C1177" s="16">
        <f t="shared" si="139"/>
        <v>0</v>
      </c>
      <c r="D1177" s="16">
        <f t="shared" si="139"/>
        <v>0</v>
      </c>
      <c r="E1177" s="16">
        <f t="shared" si="139"/>
        <v>0</v>
      </c>
      <c r="F1177" s="16">
        <f t="shared" si="139"/>
        <v>0</v>
      </c>
      <c r="G1177" s="16">
        <f t="shared" si="139"/>
        <v>0</v>
      </c>
      <c r="H1177" s="16">
        <f t="shared" si="139"/>
        <v>0</v>
      </c>
      <c r="I1177" s="16">
        <f t="shared" si="139"/>
        <v>0</v>
      </c>
      <c r="J1177" s="16">
        <f t="shared" si="139"/>
        <v>0</v>
      </c>
      <c r="K1177" s="16">
        <f t="shared" si="139"/>
        <v>0</v>
      </c>
      <c r="M1177" s="22">
        <v>6576000</v>
      </c>
      <c r="N1177" s="23">
        <v>6580000</v>
      </c>
      <c r="O1177" s="25">
        <v>4820800</v>
      </c>
    </row>
    <row r="1178" spans="2:15" ht="15" customHeight="1">
      <c r="B1178" s="16">
        <f t="shared" si="132"/>
        <v>0</v>
      </c>
      <c r="C1178" s="16">
        <f t="shared" si="139"/>
        <v>0</v>
      </c>
      <c r="D1178" s="16">
        <f t="shared" si="139"/>
        <v>0</v>
      </c>
      <c r="E1178" s="16">
        <f t="shared" si="139"/>
        <v>0</v>
      </c>
      <c r="F1178" s="16">
        <f t="shared" si="139"/>
        <v>0</v>
      </c>
      <c r="G1178" s="16">
        <f t="shared" si="139"/>
        <v>0</v>
      </c>
      <c r="H1178" s="16">
        <f t="shared" si="139"/>
        <v>0</v>
      </c>
      <c r="I1178" s="16">
        <f t="shared" si="139"/>
        <v>0</v>
      </c>
      <c r="J1178" s="16">
        <f t="shared" si="139"/>
        <v>0</v>
      </c>
      <c r="K1178" s="16">
        <f t="shared" si="139"/>
        <v>0</v>
      </c>
      <c r="M1178" s="22">
        <v>6580000</v>
      </c>
      <c r="N1178" s="23">
        <v>6584000</v>
      </c>
      <c r="O1178" s="25">
        <v>4824000</v>
      </c>
    </row>
    <row r="1179" spans="2:15" ht="15" customHeight="1">
      <c r="B1179" s="16">
        <f t="shared" si="132"/>
        <v>0</v>
      </c>
      <c r="C1179" s="16">
        <f t="shared" si="139"/>
        <v>0</v>
      </c>
      <c r="D1179" s="16">
        <f t="shared" si="139"/>
        <v>0</v>
      </c>
      <c r="E1179" s="16">
        <f t="shared" si="139"/>
        <v>0</v>
      </c>
      <c r="F1179" s="16">
        <f t="shared" si="139"/>
        <v>0</v>
      </c>
      <c r="G1179" s="16">
        <f t="shared" si="139"/>
        <v>0</v>
      </c>
      <c r="H1179" s="16">
        <f t="shared" si="139"/>
        <v>0</v>
      </c>
      <c r="I1179" s="16">
        <f t="shared" si="139"/>
        <v>0</v>
      </c>
      <c r="J1179" s="16">
        <f t="shared" si="139"/>
        <v>0</v>
      </c>
      <c r="K1179" s="16">
        <f t="shared" si="139"/>
        <v>0</v>
      </c>
      <c r="M1179" s="22">
        <v>6584000</v>
      </c>
      <c r="N1179" s="23">
        <v>6588000</v>
      </c>
      <c r="O1179" s="25">
        <v>4827200</v>
      </c>
    </row>
    <row r="1180" spans="2:15" ht="15" customHeight="1">
      <c r="B1180" s="16">
        <f t="shared" si="132"/>
        <v>0</v>
      </c>
      <c r="C1180" s="16">
        <f t="shared" si="139"/>
        <v>0</v>
      </c>
      <c r="D1180" s="16">
        <f t="shared" si="139"/>
        <v>0</v>
      </c>
      <c r="E1180" s="16">
        <f t="shared" si="139"/>
        <v>0</v>
      </c>
      <c r="F1180" s="16">
        <f t="shared" si="139"/>
        <v>0</v>
      </c>
      <c r="G1180" s="16">
        <f t="shared" si="139"/>
        <v>0</v>
      </c>
      <c r="H1180" s="16">
        <f t="shared" si="139"/>
        <v>0</v>
      </c>
      <c r="I1180" s="16">
        <f t="shared" si="139"/>
        <v>0</v>
      </c>
      <c r="J1180" s="16">
        <f t="shared" si="139"/>
        <v>0</v>
      </c>
      <c r="K1180" s="16">
        <f t="shared" si="139"/>
        <v>0</v>
      </c>
      <c r="M1180" s="22">
        <v>6588000</v>
      </c>
      <c r="N1180" s="23">
        <v>6592000</v>
      </c>
      <c r="O1180" s="25">
        <v>4830400</v>
      </c>
    </row>
    <row r="1181" spans="2:15" ht="15" customHeight="1">
      <c r="B1181" s="16">
        <f t="shared" si="132"/>
        <v>0</v>
      </c>
      <c r="C1181" s="16">
        <f t="shared" si="139"/>
        <v>0</v>
      </c>
      <c r="D1181" s="16">
        <f t="shared" si="139"/>
        <v>0</v>
      </c>
      <c r="E1181" s="16">
        <f t="shared" si="139"/>
        <v>0</v>
      </c>
      <c r="F1181" s="16">
        <f t="shared" si="139"/>
        <v>0</v>
      </c>
      <c r="G1181" s="16">
        <f t="shared" si="139"/>
        <v>0</v>
      </c>
      <c r="H1181" s="16">
        <f t="shared" si="139"/>
        <v>0</v>
      </c>
      <c r="I1181" s="16">
        <f t="shared" si="139"/>
        <v>0</v>
      </c>
      <c r="J1181" s="16">
        <f t="shared" si="139"/>
        <v>0</v>
      </c>
      <c r="K1181" s="16">
        <f t="shared" si="139"/>
        <v>0</v>
      </c>
      <c r="M1181" s="22">
        <v>6592000</v>
      </c>
      <c r="N1181" s="23">
        <v>6596000</v>
      </c>
      <c r="O1181" s="25">
        <v>4833600</v>
      </c>
    </row>
    <row r="1182" spans="2:15" ht="15" customHeight="1">
      <c r="B1182" s="16">
        <f t="shared" si="132"/>
        <v>0</v>
      </c>
      <c r="C1182" s="16">
        <f t="shared" si="139"/>
        <v>0</v>
      </c>
      <c r="D1182" s="16">
        <f t="shared" si="139"/>
        <v>0</v>
      </c>
      <c r="E1182" s="16">
        <f t="shared" si="139"/>
        <v>0</v>
      </c>
      <c r="F1182" s="16">
        <f t="shared" si="139"/>
        <v>0</v>
      </c>
      <c r="G1182" s="16">
        <f t="shared" si="139"/>
        <v>0</v>
      </c>
      <c r="H1182" s="16">
        <f t="shared" si="139"/>
        <v>0</v>
      </c>
      <c r="I1182" s="16">
        <f t="shared" si="139"/>
        <v>0</v>
      </c>
      <c r="J1182" s="16">
        <f t="shared" si="139"/>
        <v>0</v>
      </c>
      <c r="K1182" s="16">
        <f t="shared" si="139"/>
        <v>0</v>
      </c>
      <c r="M1182" s="22">
        <v>6596000</v>
      </c>
      <c r="N1182" s="23">
        <v>6600000</v>
      </c>
      <c r="O1182" s="25">
        <v>4836800</v>
      </c>
    </row>
    <row r="1183" spans="2:15" ht="15" customHeight="1">
      <c r="B1183" s="16">
        <f t="shared" si="132"/>
        <v>0</v>
      </c>
      <c r="C1183" s="16">
        <f t="shared" si="139"/>
        <v>0</v>
      </c>
      <c r="D1183" s="16">
        <f t="shared" si="139"/>
        <v>0</v>
      </c>
      <c r="E1183" s="16">
        <f t="shared" si="139"/>
        <v>0</v>
      </c>
      <c r="F1183" s="16">
        <f t="shared" si="139"/>
        <v>0</v>
      </c>
      <c r="G1183" s="16">
        <f t="shared" si="139"/>
        <v>0</v>
      </c>
      <c r="H1183" s="16">
        <f t="shared" si="139"/>
        <v>0</v>
      </c>
      <c r="I1183" s="16">
        <f t="shared" si="139"/>
        <v>0</v>
      </c>
      <c r="J1183" s="16">
        <f t="shared" si="139"/>
        <v>0</v>
      </c>
      <c r="K1183" s="16">
        <f t="shared" si="139"/>
        <v>0</v>
      </c>
      <c r="M1183" s="22">
        <v>6600000</v>
      </c>
      <c r="N1183" s="23">
        <v>8500000</v>
      </c>
      <c r="O1183" s="24"/>
    </row>
    <row r="1184" spans="2:15" ht="15" customHeight="1">
      <c r="B1184" s="16">
        <f t="shared" si="132"/>
        <v>0</v>
      </c>
      <c r="C1184" s="16">
        <f t="shared" si="139"/>
        <v>0</v>
      </c>
      <c r="D1184" s="16">
        <f t="shared" si="139"/>
        <v>0</v>
      </c>
      <c r="E1184" s="16">
        <f t="shared" si="139"/>
        <v>0</v>
      </c>
      <c r="F1184" s="16">
        <f t="shared" si="139"/>
        <v>0</v>
      </c>
      <c r="G1184" s="16">
        <f t="shared" si="139"/>
        <v>0</v>
      </c>
      <c r="H1184" s="16">
        <f t="shared" si="139"/>
        <v>0</v>
      </c>
      <c r="I1184" s="16">
        <f t="shared" si="139"/>
        <v>0</v>
      </c>
      <c r="J1184" s="16">
        <f t="shared" si="139"/>
        <v>0</v>
      </c>
      <c r="K1184" s="16">
        <f t="shared" si="139"/>
        <v>0</v>
      </c>
      <c r="M1184" s="22">
        <v>8500000</v>
      </c>
      <c r="N1184" s="23"/>
      <c r="O1184" s="226"/>
    </row>
    <row r="1185" spans="13:16" ht="15" customHeight="1">
      <c r="M1185" s="22"/>
      <c r="N1185" s="23"/>
      <c r="O1185" s="226"/>
      <c r="P1185" s="762"/>
    </row>
    <row r="1186" spans="13:16" ht="15" customHeight="1">
      <c r="M1186" s="22"/>
      <c r="N1186" s="23"/>
      <c r="O1186" s="226"/>
      <c r="P1186" s="763"/>
    </row>
    <row r="1187" spans="13:16" ht="15" customHeight="1">
      <c r="M1187" s="26" t="s">
        <v>40</v>
      </c>
    </row>
  </sheetData>
  <mergeCells count="3">
    <mergeCell ref="M4:N4"/>
    <mergeCell ref="O4:O5"/>
    <mergeCell ref="P1185:P1186"/>
  </mergeCells>
  <phoneticPr fontId="5"/>
  <pageMargins left="0.74803149606299213" right="0.74803149606299213" top="0.98425196850393704" bottom="0.98425196850393704" header="0.51181102362204722" footer="0.51181102362204722"/>
  <headerFooter alignWithMargins="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23"/>
  </sheetPr>
  <dimension ref="B2:G18"/>
  <sheetViews>
    <sheetView zoomScale="90" workbookViewId="0">
      <selection activeCell="AA11" sqref="AA11:AB11"/>
    </sheetView>
  </sheetViews>
  <sheetFormatPr defaultColWidth="9" defaultRowHeight="18" customHeight="1"/>
  <cols>
    <col min="1" max="1" width="2.6640625" style="13" customWidth="1"/>
    <col min="2" max="2" width="5.109375" style="32" customWidth="1"/>
    <col min="3" max="3" width="16.6640625" style="32" customWidth="1"/>
    <col min="4" max="5" width="4.6640625" style="13" customWidth="1"/>
    <col min="6" max="7" width="5.6640625" style="32" customWidth="1"/>
    <col min="8" max="16384" width="9" style="13"/>
  </cols>
  <sheetData>
    <row r="2" spans="2:7" ht="18" customHeight="1">
      <c r="B2" s="13" t="s">
        <v>95</v>
      </c>
    </row>
    <row r="3" spans="2:7" ht="18" customHeight="1">
      <c r="G3" s="33"/>
    </row>
    <row r="4" spans="2:7" ht="18" customHeight="1" thickBot="1">
      <c r="B4" s="40" t="s">
        <v>94</v>
      </c>
      <c r="C4" s="41" t="s">
        <v>28</v>
      </c>
      <c r="F4" s="217">
        <v>1</v>
      </c>
      <c r="G4" s="217" t="s">
        <v>91</v>
      </c>
    </row>
    <row r="5" spans="2:7" ht="18" customHeight="1" thickTop="1">
      <c r="B5" s="38" t="s">
        <v>24</v>
      </c>
      <c r="C5" s="39" t="e">
        <f>DATEVALUE(CONCATENATE(VLOOKUP(VALUE(LEFT(入力用!C5,1)),$F$4:$G$8,2,0),MID(入力用!C5,2,2),"/",MID(入力用!C5,4,2),"/",MID(入力用!C5,6,2)))</f>
        <v>#VALUE!</v>
      </c>
      <c r="F5" s="217">
        <v>2</v>
      </c>
      <c r="G5" s="217" t="s">
        <v>92</v>
      </c>
    </row>
    <row r="6" spans="2:7" ht="18" customHeight="1">
      <c r="B6" s="34" t="s">
        <v>25</v>
      </c>
      <c r="C6" s="35" t="e">
        <f>DATEVALUE(CONCATENATE(VLOOKUP(VALUE(LEFT(入力用!C6,1)),$F$4:$G$8,2,0),MID(入力用!C6,2,2),"/",MID(入力用!C6,4,2),"/",MID(入力用!C6,6,2)))</f>
        <v>#N/A</v>
      </c>
      <c r="F6" s="217">
        <v>3</v>
      </c>
      <c r="G6" s="217" t="s">
        <v>90</v>
      </c>
    </row>
    <row r="7" spans="2:7" ht="18" customHeight="1">
      <c r="B7" s="34" t="s">
        <v>26</v>
      </c>
      <c r="C7" s="35" t="e">
        <f>DATEVALUE(CONCATENATE(VLOOKUP(VALUE(LEFT(入力用!C7,1)),$F$4:$G$8,2,0),MID(入力用!C7,2,2),"/",MID(入力用!C7,4,2),"/",MID(入力用!C7,6,2)))</f>
        <v>#N/A</v>
      </c>
      <c r="F7" s="217">
        <v>4</v>
      </c>
      <c r="G7" s="217" t="s">
        <v>93</v>
      </c>
    </row>
    <row r="8" spans="2:7" ht="18" customHeight="1">
      <c r="B8" s="34" t="s">
        <v>27</v>
      </c>
      <c r="C8" s="35" t="e">
        <f>DATEVALUE(CONCATENATE(VLOOKUP(VALUE(LEFT(入力用!C8,1)),$F$4:$G$8,2,0),MID(入力用!C8,2,2),"/",MID(入力用!C8,4,2),"/",MID(入力用!C8,6,2)))</f>
        <v>#N/A</v>
      </c>
      <c r="F8" s="217">
        <v>5</v>
      </c>
      <c r="G8" s="218" t="s">
        <v>161</v>
      </c>
    </row>
    <row r="9" spans="2:7" ht="18" customHeight="1">
      <c r="B9" s="34" t="s">
        <v>34</v>
      </c>
      <c r="C9" s="35" t="e">
        <f>DATEVALUE(CONCATENATE(VLOOKUP(VALUE(LEFT(入力用!C9,1)),$F$4:$G$8,2,0),MID(入力用!C9,2,2),"/",MID(入力用!C9,4,2),"/",MID(入力用!C9,6,2)))</f>
        <v>#N/A</v>
      </c>
    </row>
    <row r="10" spans="2:7" ht="18" customHeight="1">
      <c r="B10" s="34" t="s">
        <v>35</v>
      </c>
      <c r="C10" s="35" t="e">
        <f>DATEVALUE(CONCATENATE(VLOOKUP(VALUE(LEFT(入力用!C10,1)),$F$4:$G$8,2,0),MID(入力用!C10,2,2),"/",MID(入力用!C10,4,2),"/",MID(入力用!C10,6,2)))</f>
        <v>#N/A</v>
      </c>
    </row>
    <row r="11" spans="2:7" ht="18" customHeight="1">
      <c r="B11" s="34" t="s">
        <v>64</v>
      </c>
      <c r="C11" s="35" t="e">
        <f>DATEVALUE(CONCATENATE(VLOOKUP(VALUE(LEFT(入力用!C11,1)),$F$4:$G$8,2,0),MID(入力用!C11,2,2),"/",MID(入力用!C11,4,2),"/",MID(入力用!C11,6,2)))</f>
        <v>#N/A</v>
      </c>
    </row>
    <row r="12" spans="2:7" ht="18" customHeight="1">
      <c r="B12" s="266" t="s">
        <v>205</v>
      </c>
      <c r="C12" s="35" t="e">
        <f>DATEVALUE(CONCATENATE(VLOOKUP(VALUE(LEFT(入力用!C12,1)),$F$4:$G$8,2,0),MID(入力用!C12,2,2),"/",MID(入力用!C12,4,2),"/",MID(入力用!C12,6,2)))</f>
        <v>#VALUE!</v>
      </c>
    </row>
    <row r="13" spans="2:7" ht="18" customHeight="1">
      <c r="B13" s="34" t="s">
        <v>67</v>
      </c>
      <c r="C13" s="35" t="e">
        <f>DATEVALUE(CONCATENATE(VLOOKUP(VALUE(LEFT(入力用!C13,1)),$F$4:$G$8,2,0),MID(入力用!C13,2,2),"/",MID(入力用!C13,4,2),"/",MID(入力用!C13,6,2)))</f>
        <v>#VALUE!</v>
      </c>
    </row>
    <row r="14" spans="2:7" ht="18" customHeight="1">
      <c r="B14" s="36" t="s">
        <v>68</v>
      </c>
      <c r="C14" s="37" t="e">
        <f>DATEVALUE(CONCATENATE(VLOOKUP(VALUE(LEFT(入力用!C14,1)),$F$4:$G$8,2,0),MID(入力用!C14,2,2),"/",MID(入力用!C14,4,2),"/",MID(入力用!C14,6,2)))</f>
        <v>#VALUE!</v>
      </c>
    </row>
    <row r="17" spans="3:3" ht="18" customHeight="1">
      <c r="C17" s="46" t="s">
        <v>100</v>
      </c>
    </row>
    <row r="18" spans="3:3" ht="18" customHeight="1">
      <c r="C18" s="47">
        <v>46113</v>
      </c>
    </row>
  </sheetData>
  <phoneticPr fontId="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計算結果シート</vt:lpstr>
      <vt:lpstr>入力用</vt:lpstr>
      <vt:lpstr>税率</vt:lpstr>
      <vt:lpstr>軽減判定基準</vt:lpstr>
      <vt:lpstr>所得金額調整控除</vt:lpstr>
      <vt:lpstr>年金所得表 (R3~)</vt:lpstr>
      <vt:lpstr>給与所得表 (R8~)</vt:lpstr>
      <vt:lpstr>年齢換算表</vt:lpstr>
      <vt:lpstr>計算結果シート!Print_Area</vt:lpstr>
      <vt:lpstr>入力シート!Print_Area</vt:lpstr>
      <vt:lpstr>入力用!Print_Area</vt:lpstr>
      <vt:lpstr>'給与所得表 (R8~)'!Print_Titles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S002982 菅生 翔太</cp:lastModifiedBy>
  <dcterms:modified xsi:type="dcterms:W3CDTF">2026-05-08T03:06:07Z</dcterms:modified>
</cp:coreProperties>
</file>